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orswissdairy-my.sharepoint.com/personal/annelies_norswissdairy_onmicrosoft_com/Documents/Anne Synod Compensation Committee/2026 Synod Guidelines/2026 Adopted Documents/"/>
    </mc:Choice>
  </mc:AlternateContent>
  <xr:revisionPtr revIDLastSave="101" documentId="8_{D32A2F0B-2157-43F8-930D-7E7F50058106}" xr6:coauthVersionLast="47" xr6:coauthVersionMax="47" xr10:uidLastSave="{9CF4BCFE-B584-499A-B6CC-41C7DB234029}"/>
  <bookViews>
    <workbookView xWindow="-90" yWindow="0" windowWidth="12980" windowHeight="15370" firstSheet="1" activeTab="1" xr2:uid="{7B1BD930-A8DD-4FE4-B8B6-A8AD7DC3BB4D}"/>
  </bookViews>
  <sheets>
    <sheet name="Directions" sheetId="4" r:id="rId1"/>
    <sheet name="Worksheet - Salaried Lay Leader" sheetId="6" r:id="rId2"/>
    <sheet name="Example- Salaried Lay " sheetId="8" r:id="rId3"/>
    <sheet name="2026 Lay Leader Table" sheetId="13" r:id="rId4"/>
    <sheet name="2025 Lay Leader Table" sheetId="12" r:id="rId5"/>
    <sheet name="2024 Lay 5% Increase Over '23" sheetId="9" r:id="rId6"/>
    <sheet name="2023 Lay 4.5% Increase Over '22" sheetId="7" r:id="rId7"/>
  </sheets>
  <externalReferences>
    <externalReference r:id="rId8"/>
    <externalReference r:id="rId9"/>
  </externalReferences>
  <definedNames>
    <definedName name="_xlnm.Print_Area" localSheetId="4">'2025 Lay Leader Table'!$A$30:$F$38</definedName>
    <definedName name="_xlnm.Print_Area" localSheetId="3">'2026 Lay Leader Table'!$A$1:$F$38</definedName>
    <definedName name="_xlnm.Print_Area" localSheetId="2">'Example- Salaried Lay '!$A$2:$AB$46</definedName>
    <definedName name="_xlnm.Print_Area" localSheetId="1">'Worksheet - Salaried Lay Leader'!$A$2:$AB$44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8" l="1"/>
  <c r="L7" i="8"/>
  <c r="P6" i="6"/>
  <c r="L6" i="6"/>
  <c r="B7" i="13"/>
  <c r="L6" i="13"/>
  <c r="K7" i="13" s="1"/>
  <c r="K8" i="13" s="1"/>
  <c r="K9" i="13" s="1"/>
  <c r="K10" i="13" s="1"/>
  <c r="K11" i="13" s="1"/>
  <c r="K12" i="13" s="1"/>
  <c r="K13" i="13" s="1"/>
  <c r="K14" i="13" s="1"/>
  <c r="K15" i="13" s="1"/>
  <c r="K16" i="13" s="1"/>
  <c r="K17" i="13" s="1"/>
  <c r="K18" i="13" s="1"/>
  <c r="K19" i="13" s="1"/>
  <c r="K20" i="13" s="1"/>
  <c r="K21" i="13" s="1"/>
  <c r="K22" i="13" s="1"/>
  <c r="K23" i="13" s="1"/>
  <c r="K24" i="13" s="1"/>
  <c r="K25" i="13" s="1"/>
  <c r="K26" i="13" s="1"/>
  <c r="K27" i="13" s="1"/>
  <c r="I6" i="13"/>
  <c r="H7" i="13" s="1"/>
  <c r="H8" i="13" s="1"/>
  <c r="H9" i="13" s="1"/>
  <c r="H10" i="13" s="1"/>
  <c r="H11" i="13" s="1"/>
  <c r="H12" i="13" s="1"/>
  <c r="H13" i="13" s="1"/>
  <c r="H14" i="13" s="1"/>
  <c r="H15" i="13" s="1"/>
  <c r="H16" i="13" s="1"/>
  <c r="H17" i="13" s="1"/>
  <c r="H18" i="13" s="1"/>
  <c r="H19" i="13" s="1"/>
  <c r="H20" i="13" s="1"/>
  <c r="H21" i="13" s="1"/>
  <c r="H22" i="13" s="1"/>
  <c r="H23" i="13" s="1"/>
  <c r="H24" i="13" s="1"/>
  <c r="H25" i="13" s="1"/>
  <c r="H26" i="13" s="1"/>
  <c r="H27" i="13" s="1"/>
  <c r="D6" i="13"/>
  <c r="E6" i="13" s="1"/>
  <c r="D7" i="13" l="1"/>
  <c r="E7" i="13" s="1"/>
  <c r="C7" i="13"/>
  <c r="B8" i="13"/>
  <c r="B9" i="13" l="1"/>
  <c r="D8" i="13"/>
  <c r="E8" i="13" s="1"/>
  <c r="C8" i="13"/>
  <c r="C9" i="13" l="1"/>
  <c r="B10" i="13"/>
  <c r="D9" i="13"/>
  <c r="E9" i="13" s="1"/>
  <c r="D10" i="13" l="1"/>
  <c r="E10" i="13" s="1"/>
  <c r="C10" i="13"/>
  <c r="B11" i="13"/>
  <c r="D11" i="13" l="1"/>
  <c r="E11" i="13" s="1"/>
  <c r="C11" i="13"/>
  <c r="B12" i="13"/>
  <c r="B13" i="13" l="1"/>
  <c r="D12" i="13"/>
  <c r="E12" i="13" s="1"/>
  <c r="C12" i="13"/>
  <c r="C13" i="13" l="1"/>
  <c r="B14" i="13"/>
  <c r="D13" i="13"/>
  <c r="E13" i="13" s="1"/>
  <c r="D14" i="13" l="1"/>
  <c r="E14" i="13" s="1"/>
  <c r="C14" i="13"/>
  <c r="B15" i="13"/>
  <c r="D15" i="13" l="1"/>
  <c r="E15" i="13" s="1"/>
  <c r="C15" i="13"/>
  <c r="B16" i="13"/>
  <c r="B17" i="13" l="1"/>
  <c r="D16" i="13"/>
  <c r="E16" i="13" s="1"/>
  <c r="C16" i="13"/>
  <c r="C17" i="13" l="1"/>
  <c r="B18" i="13"/>
  <c r="D17" i="13"/>
  <c r="E17" i="13" s="1"/>
  <c r="D18" i="13" l="1"/>
  <c r="E18" i="13" s="1"/>
  <c r="C18" i="13"/>
  <c r="B19" i="13"/>
  <c r="D19" i="13" l="1"/>
  <c r="E19" i="13" s="1"/>
  <c r="C19" i="13"/>
  <c r="B20" i="13"/>
  <c r="B21" i="13" l="1"/>
  <c r="D20" i="13"/>
  <c r="E20" i="13" s="1"/>
  <c r="C20" i="13"/>
  <c r="C21" i="13" l="1"/>
  <c r="B22" i="13"/>
  <c r="D21" i="13"/>
  <c r="E21" i="13" s="1"/>
  <c r="D22" i="13" l="1"/>
  <c r="E22" i="13" s="1"/>
  <c r="C22" i="13"/>
  <c r="B23" i="13"/>
  <c r="D23" i="13" l="1"/>
  <c r="E23" i="13" s="1"/>
  <c r="C23" i="13"/>
  <c r="B24" i="13"/>
  <c r="B25" i="13" l="1"/>
  <c r="D24" i="13"/>
  <c r="E24" i="13" s="1"/>
  <c r="C24" i="13"/>
  <c r="C25" i="13" l="1"/>
  <c r="B26" i="13"/>
  <c r="D25" i="13"/>
  <c r="E25" i="13" s="1"/>
  <c r="D26" i="13" l="1"/>
  <c r="C26" i="13"/>
  <c r="B27" i="13"/>
  <c r="C27" i="13" s="1"/>
  <c r="E26" i="13" l="1"/>
  <c r="D27" i="13"/>
  <c r="E27" i="13" s="1"/>
  <c r="F20" i="6" l="1"/>
  <c r="Z24" i="6"/>
  <c r="F24" i="6"/>
  <c r="I6" i="12"/>
  <c r="L6" i="12"/>
  <c r="H7" i="12"/>
  <c r="K7" i="12"/>
  <c r="H8" i="12"/>
  <c r="K8" i="12"/>
  <c r="H9" i="12"/>
  <c r="H10" i="12" s="1"/>
  <c r="H11" i="12" s="1"/>
  <c r="H12" i="12" s="1"/>
  <c r="H13" i="12" s="1"/>
  <c r="H14" i="12" s="1"/>
  <c r="H15" i="12" s="1"/>
  <c r="H16" i="12" s="1"/>
  <c r="H17" i="12" s="1"/>
  <c r="H18" i="12" s="1"/>
  <c r="H19" i="12" s="1"/>
  <c r="H20" i="12" s="1"/>
  <c r="H21" i="12" s="1"/>
  <c r="H22" i="12" s="1"/>
  <c r="H23" i="12" s="1"/>
  <c r="H24" i="12" s="1"/>
  <c r="H25" i="12" s="1"/>
  <c r="H26" i="12" s="1"/>
  <c r="H27" i="12" s="1"/>
  <c r="K9" i="12"/>
  <c r="K10" i="12" s="1"/>
  <c r="K11" i="12" s="1"/>
  <c r="K12" i="12" s="1"/>
  <c r="K13" i="12" s="1"/>
  <c r="K14" i="12" s="1"/>
  <c r="K15" i="12" s="1"/>
  <c r="K16" i="12" s="1"/>
  <c r="K17" i="12" s="1"/>
  <c r="K18" i="12" s="1"/>
  <c r="K19" i="12" s="1"/>
  <c r="K20" i="12" s="1"/>
  <c r="K21" i="12" s="1"/>
  <c r="K22" i="12" s="1"/>
  <c r="K23" i="12" s="1"/>
  <c r="K24" i="12" s="1"/>
  <c r="K25" i="12" s="1"/>
  <c r="K26" i="12" s="1"/>
  <c r="K27" i="12" s="1"/>
  <c r="B7" i="12"/>
  <c r="D7" i="12" s="1"/>
  <c r="E7" i="12" s="1"/>
  <c r="D6" i="12"/>
  <c r="E6" i="12" s="1"/>
  <c r="B8" i="12" l="1"/>
  <c r="C7" i="12"/>
  <c r="C8" i="12" l="1"/>
  <c r="B9" i="12"/>
  <c r="D8" i="12"/>
  <c r="E8" i="12" s="1"/>
  <c r="D9" i="12" l="1"/>
  <c r="E9" i="12" s="1"/>
  <c r="C9" i="12"/>
  <c r="B10" i="12"/>
  <c r="C10" i="12" l="1"/>
  <c r="D10" i="12"/>
  <c r="E10" i="12" s="1"/>
  <c r="B11" i="12"/>
  <c r="D11" i="12" l="1"/>
  <c r="E11" i="12" s="1"/>
  <c r="C11" i="12"/>
  <c r="B12" i="12"/>
  <c r="D12" i="12" l="1"/>
  <c r="E12" i="12" s="1"/>
  <c r="C12" i="12"/>
  <c r="B13" i="12"/>
  <c r="B14" i="12" l="1"/>
  <c r="C13" i="12"/>
  <c r="D13" i="12"/>
  <c r="E13" i="12" s="1"/>
  <c r="C14" i="12" l="1"/>
  <c r="D14" i="12"/>
  <c r="E14" i="12" s="1"/>
  <c r="B15" i="12"/>
  <c r="B16" i="12" l="1"/>
  <c r="D15" i="12"/>
  <c r="E15" i="12" s="1"/>
  <c r="C15" i="12"/>
  <c r="B17" i="12" l="1"/>
  <c r="D16" i="12"/>
  <c r="E16" i="12" s="1"/>
  <c r="C16" i="12"/>
  <c r="B18" i="12" l="1"/>
  <c r="C17" i="12"/>
  <c r="D17" i="12"/>
  <c r="E17" i="12" s="1"/>
  <c r="C18" i="12" l="1"/>
  <c r="D18" i="12"/>
  <c r="E18" i="12" s="1"/>
  <c r="B19" i="12"/>
  <c r="D19" i="12" l="1"/>
  <c r="E19" i="12" s="1"/>
  <c r="C19" i="12"/>
  <c r="B20" i="12"/>
  <c r="D20" i="12" l="1"/>
  <c r="E20" i="12" s="1"/>
  <c r="C20" i="12"/>
  <c r="B21" i="12"/>
  <c r="B22" i="12" l="1"/>
  <c r="D21" i="12"/>
  <c r="E21" i="12" s="1"/>
  <c r="C21" i="12"/>
  <c r="C22" i="12" l="1"/>
  <c r="B23" i="12"/>
  <c r="D22" i="12"/>
  <c r="E22" i="12" s="1"/>
  <c r="D23" i="12" l="1"/>
  <c r="E23" i="12" s="1"/>
  <c r="B24" i="12"/>
  <c r="C23" i="12"/>
  <c r="D24" i="12" l="1"/>
  <c r="E24" i="12" s="1"/>
  <c r="B25" i="12"/>
  <c r="C24" i="12"/>
  <c r="C25" i="12" l="1"/>
  <c r="B26" i="12"/>
  <c r="D25" i="12"/>
  <c r="E25" i="12" s="1"/>
  <c r="C26" i="12" l="1"/>
  <c r="B27" i="12"/>
  <c r="C27" i="12" s="1"/>
  <c r="D26" i="12"/>
  <c r="D27" i="12" l="1"/>
  <c r="E27" i="12" s="1"/>
  <c r="E26" i="12"/>
  <c r="D37" i="9" l="1"/>
  <c r="B37" i="9"/>
  <c r="D36" i="9"/>
  <c r="B36" i="9"/>
  <c r="D35" i="9"/>
  <c r="B35" i="9"/>
  <c r="D34" i="9"/>
  <c r="B34" i="9"/>
  <c r="D33" i="9"/>
  <c r="B33" i="9"/>
  <c r="D32" i="9"/>
  <c r="B32" i="9"/>
  <c r="K8" i="9"/>
  <c r="K9" i="9" s="1"/>
  <c r="K10" i="9" s="1"/>
  <c r="K11" i="9" s="1"/>
  <c r="K12" i="9" s="1"/>
  <c r="K13" i="9" s="1"/>
  <c r="K14" i="9" s="1"/>
  <c r="K15" i="9" s="1"/>
  <c r="K16" i="9" s="1"/>
  <c r="K17" i="9" s="1"/>
  <c r="K18" i="9" s="1"/>
  <c r="K19" i="9" s="1"/>
  <c r="K20" i="9" s="1"/>
  <c r="K21" i="9" s="1"/>
  <c r="K22" i="9" s="1"/>
  <c r="K23" i="9" s="1"/>
  <c r="K24" i="9" s="1"/>
  <c r="K25" i="9" s="1"/>
  <c r="K26" i="9" s="1"/>
  <c r="K27" i="9" s="1"/>
  <c r="H8" i="9"/>
  <c r="H9" i="9" s="1"/>
  <c r="H10" i="9" s="1"/>
  <c r="H11" i="9" s="1"/>
  <c r="H12" i="9" s="1"/>
  <c r="H13" i="9" s="1"/>
  <c r="H14" i="9" s="1"/>
  <c r="H15" i="9" s="1"/>
  <c r="H16" i="9" s="1"/>
  <c r="H17" i="9" s="1"/>
  <c r="H18" i="9" s="1"/>
  <c r="H19" i="9" s="1"/>
  <c r="H20" i="9" s="1"/>
  <c r="H21" i="9" s="1"/>
  <c r="H22" i="9" s="1"/>
  <c r="H23" i="9" s="1"/>
  <c r="H24" i="9" s="1"/>
  <c r="H25" i="9" s="1"/>
  <c r="H26" i="9" s="1"/>
  <c r="H27" i="9" s="1"/>
  <c r="K7" i="9"/>
  <c r="H7" i="9"/>
  <c r="L6" i="9"/>
  <c r="I6" i="9"/>
  <c r="B7" i="9"/>
  <c r="C7" i="9" l="1"/>
  <c r="D7" i="9"/>
  <c r="E7" i="9" s="1"/>
  <c r="B8" i="9"/>
  <c r="D6" i="9"/>
  <c r="E6" i="9" s="1"/>
  <c r="B9" i="9" l="1"/>
  <c r="D8" i="9"/>
  <c r="E8" i="9" s="1"/>
  <c r="C8" i="9"/>
  <c r="B10" i="9" l="1"/>
  <c r="C9" i="9"/>
  <c r="D9" i="9"/>
  <c r="E9" i="9" s="1"/>
  <c r="B11" i="9" l="1"/>
  <c r="D10" i="9"/>
  <c r="E10" i="9" s="1"/>
  <c r="C10" i="9"/>
  <c r="C11" i="9" l="1"/>
  <c r="D11" i="9"/>
  <c r="E11" i="9" s="1"/>
  <c r="B12" i="9"/>
  <c r="D12" i="9" l="1"/>
  <c r="E12" i="9" s="1"/>
  <c r="C12" i="9"/>
  <c r="B13" i="9"/>
  <c r="C13" i="9" l="1"/>
  <c r="B14" i="9"/>
  <c r="D13" i="9"/>
  <c r="E13" i="9" s="1"/>
  <c r="D14" i="9" l="1"/>
  <c r="E14" i="9" s="1"/>
  <c r="B15" i="9"/>
  <c r="C14" i="9"/>
  <c r="C15" i="9" l="1"/>
  <c r="B16" i="9"/>
  <c r="D15" i="9"/>
  <c r="E15" i="9" s="1"/>
  <c r="D16" i="9" l="1"/>
  <c r="E16" i="9" s="1"/>
  <c r="C16" i="9"/>
  <c r="B17" i="9"/>
  <c r="C17" i="9" l="1"/>
  <c r="B18" i="9"/>
  <c r="D17" i="9"/>
  <c r="E17" i="9" s="1"/>
  <c r="C18" i="9" l="1"/>
  <c r="B19" i="9"/>
  <c r="D18" i="9"/>
  <c r="E18" i="9" s="1"/>
  <c r="C19" i="9" l="1"/>
  <c r="B20" i="9"/>
  <c r="D19" i="9"/>
  <c r="E19" i="9" s="1"/>
  <c r="D20" i="9" l="1"/>
  <c r="E20" i="9" s="1"/>
  <c r="C20" i="9"/>
  <c r="B21" i="9"/>
  <c r="B22" i="9" l="1"/>
  <c r="D21" i="9"/>
  <c r="E21" i="9" s="1"/>
  <c r="C21" i="9"/>
  <c r="D22" i="9" l="1"/>
  <c r="E22" i="9" s="1"/>
  <c r="C22" i="9"/>
  <c r="B23" i="9"/>
  <c r="C23" i="9" l="1"/>
  <c r="B24" i="9"/>
  <c r="D23" i="9"/>
  <c r="E23" i="9" s="1"/>
  <c r="D24" i="9" l="1"/>
  <c r="E24" i="9" s="1"/>
  <c r="C24" i="9"/>
  <c r="B25" i="9"/>
  <c r="C25" i="9" l="1"/>
  <c r="B26" i="9"/>
  <c r="D25" i="9"/>
  <c r="E25" i="9" s="1"/>
  <c r="B27" i="9" l="1"/>
  <c r="C27" i="9" s="1"/>
  <c r="D26" i="9"/>
  <c r="C26" i="9"/>
  <c r="E26" i="9" l="1"/>
  <c r="D27" i="9"/>
  <c r="E27" i="9" s="1"/>
  <c r="AB16" i="8" l="1"/>
  <c r="AB14" i="8"/>
  <c r="X16" i="8"/>
  <c r="X14" i="8"/>
  <c r="R16" i="8"/>
  <c r="R14" i="8"/>
  <c r="N16" i="8"/>
  <c r="N14" i="8"/>
  <c r="H16" i="8"/>
  <c r="H14" i="8"/>
  <c r="H31" i="8"/>
  <c r="AB31" i="8"/>
  <c r="X31" i="8"/>
  <c r="R31" i="8"/>
  <c r="N31" i="8"/>
  <c r="Z32" i="6"/>
  <c r="F32" i="6"/>
  <c r="N9" i="8"/>
  <c r="AB30" i="6"/>
  <c r="AB28" i="6"/>
  <c r="X28" i="6"/>
  <c r="X30" i="6"/>
  <c r="R30" i="6"/>
  <c r="N30" i="6"/>
  <c r="H30" i="6"/>
  <c r="Z28" i="6"/>
  <c r="V28" i="6"/>
  <c r="V32" i="6" s="1"/>
  <c r="N23" i="8"/>
  <c r="F17" i="8"/>
  <c r="F29" i="8" l="1"/>
  <c r="F33" i="8" s="1"/>
  <c r="AB23" i="8"/>
  <c r="X23" i="8"/>
  <c r="R23" i="8"/>
  <c r="H23" i="8"/>
  <c r="Z17" i="8"/>
  <c r="AB17" i="8" s="1"/>
  <c r="V17" i="8"/>
  <c r="X17" i="8" s="1"/>
  <c r="P17" i="8"/>
  <c r="R17" i="8" s="1"/>
  <c r="L17" i="8"/>
  <c r="N17" i="8" s="1"/>
  <c r="Z11" i="8"/>
  <c r="V11" i="8"/>
  <c r="V25" i="8" s="1"/>
  <c r="F11" i="8"/>
  <c r="AB9" i="8"/>
  <c r="X9" i="8"/>
  <c r="R9" i="8"/>
  <c r="H9" i="8"/>
  <c r="AB7" i="8"/>
  <c r="X7" i="8"/>
  <c r="H7" i="8"/>
  <c r="AB32" i="6"/>
  <c r="X32" i="6"/>
  <c r="H32" i="6"/>
  <c r="F28" i="6"/>
  <c r="H28" i="6" s="1"/>
  <c r="L28" i="6"/>
  <c r="E36" i="7"/>
  <c r="C36" i="7"/>
  <c r="E35" i="7"/>
  <c r="C35" i="7"/>
  <c r="E34" i="7"/>
  <c r="C34" i="7"/>
  <c r="E33" i="7"/>
  <c r="C33" i="7"/>
  <c r="E32" i="7"/>
  <c r="C32" i="7"/>
  <c r="E31" i="7"/>
  <c r="C31" i="7"/>
  <c r="L5" i="7"/>
  <c r="K6" i="7" s="1"/>
  <c r="K7" i="7" s="1"/>
  <c r="K8" i="7" s="1"/>
  <c r="K9" i="7" s="1"/>
  <c r="K10" i="7" s="1"/>
  <c r="K11" i="7" s="1"/>
  <c r="K12" i="7" s="1"/>
  <c r="K13" i="7" s="1"/>
  <c r="K14" i="7" s="1"/>
  <c r="K15" i="7" s="1"/>
  <c r="K16" i="7" s="1"/>
  <c r="K17" i="7" s="1"/>
  <c r="K18" i="7" s="1"/>
  <c r="K19" i="7" s="1"/>
  <c r="K20" i="7" s="1"/>
  <c r="K21" i="7" s="1"/>
  <c r="K22" i="7" s="1"/>
  <c r="K23" i="7" s="1"/>
  <c r="K24" i="7" s="1"/>
  <c r="K25" i="7" s="1"/>
  <c r="K26" i="7" s="1"/>
  <c r="I5" i="7"/>
  <c r="H6" i="7" s="1"/>
  <c r="H7" i="7" s="1"/>
  <c r="H8" i="7" s="1"/>
  <c r="H9" i="7" s="1"/>
  <c r="H10" i="7" s="1"/>
  <c r="H11" i="7" s="1"/>
  <c r="H12" i="7" s="1"/>
  <c r="H13" i="7" s="1"/>
  <c r="H14" i="7" s="1"/>
  <c r="H15" i="7" s="1"/>
  <c r="H16" i="7" s="1"/>
  <c r="H17" i="7" s="1"/>
  <c r="H18" i="7" s="1"/>
  <c r="H19" i="7" s="1"/>
  <c r="H20" i="7" s="1"/>
  <c r="H21" i="7" s="1"/>
  <c r="H22" i="7" s="1"/>
  <c r="H23" i="7" s="1"/>
  <c r="H24" i="7" s="1"/>
  <c r="H25" i="7" s="1"/>
  <c r="H26" i="7" s="1"/>
  <c r="B6" i="7"/>
  <c r="F25" i="8" l="1"/>
  <c r="F21" i="8"/>
  <c r="Z29" i="8"/>
  <c r="Z25" i="8"/>
  <c r="AB25" i="8" s="1"/>
  <c r="H36" i="7"/>
  <c r="N28" i="6"/>
  <c r="L32" i="6"/>
  <c r="N32" i="6" s="1"/>
  <c r="H35" i="7"/>
  <c r="H31" i="7"/>
  <c r="H17" i="8"/>
  <c r="H25" i="8"/>
  <c r="X11" i="8"/>
  <c r="V29" i="8"/>
  <c r="X25" i="8"/>
  <c r="V21" i="8"/>
  <c r="V26" i="8" s="1"/>
  <c r="H33" i="7"/>
  <c r="H34" i="7"/>
  <c r="H32" i="7"/>
  <c r="Z21" i="8"/>
  <c r="H33" i="8"/>
  <c r="H11" i="8"/>
  <c r="AB11" i="8"/>
  <c r="D6" i="7"/>
  <c r="E6" i="7" s="1"/>
  <c r="B7" i="7"/>
  <c r="N7" i="8" s="1"/>
  <c r="C6" i="7"/>
  <c r="D5" i="7"/>
  <c r="AB29" i="8" l="1"/>
  <c r="Z33" i="8"/>
  <c r="AB33" i="8" s="1"/>
  <c r="X29" i="8"/>
  <c r="V33" i="8"/>
  <c r="X33" i="8" s="1"/>
  <c r="X26" i="8"/>
  <c r="V34" i="8"/>
  <c r="X34" i="8" s="1"/>
  <c r="X21" i="8"/>
  <c r="E5" i="7"/>
  <c r="P28" i="6"/>
  <c r="L11" i="8"/>
  <c r="L25" i="8" s="1"/>
  <c r="Z26" i="8"/>
  <c r="Z34" i="8" s="1"/>
  <c r="AB34" i="8" s="1"/>
  <c r="AB21" i="8"/>
  <c r="F26" i="8"/>
  <c r="H21" i="8"/>
  <c r="D7" i="7"/>
  <c r="C7" i="7"/>
  <c r="B8" i="7"/>
  <c r="R28" i="6" l="1"/>
  <c r="P32" i="6"/>
  <c r="R32" i="6" s="1"/>
  <c r="L29" i="8"/>
  <c r="N11" i="8"/>
  <c r="L21" i="8"/>
  <c r="N21" i="8" s="1"/>
  <c r="E7" i="7"/>
  <c r="H26" i="8"/>
  <c r="F34" i="8"/>
  <c r="H34" i="8" s="1"/>
  <c r="AB26" i="8"/>
  <c r="B9" i="7"/>
  <c r="D8" i="7"/>
  <c r="E8" i="7" s="1"/>
  <c r="C8" i="7"/>
  <c r="N29" i="8" l="1"/>
  <c r="L33" i="8"/>
  <c r="N25" i="8"/>
  <c r="L26" i="8"/>
  <c r="P11" i="8"/>
  <c r="R7" i="8"/>
  <c r="B10" i="7"/>
  <c r="D9" i="7"/>
  <c r="E9" i="7" s="1"/>
  <c r="C9" i="7"/>
  <c r="P29" i="8" l="1"/>
  <c r="P25" i="8"/>
  <c r="R29" i="8"/>
  <c r="P33" i="8"/>
  <c r="N33" i="8"/>
  <c r="N26" i="8"/>
  <c r="L34" i="8"/>
  <c r="N34" i="8" s="1"/>
  <c r="R11" i="8"/>
  <c r="P21" i="8"/>
  <c r="R25" i="8"/>
  <c r="D10" i="7"/>
  <c r="E10" i="7" s="1"/>
  <c r="B11" i="7"/>
  <c r="C10" i="7"/>
  <c r="R33" i="8" l="1"/>
  <c r="P26" i="8"/>
  <c r="P34" i="8" s="1"/>
  <c r="R34" i="8" s="1"/>
  <c r="R21" i="8"/>
  <c r="D11" i="7"/>
  <c r="E11" i="7" s="1"/>
  <c r="C11" i="7"/>
  <c r="B12" i="7"/>
  <c r="R26" i="8" l="1"/>
  <c r="B13" i="7"/>
  <c r="D12" i="7"/>
  <c r="E12" i="7" s="1"/>
  <c r="C12" i="7"/>
  <c r="B14" i="7" l="1"/>
  <c r="C13" i="7"/>
  <c r="D13" i="7"/>
  <c r="E13" i="7" s="1"/>
  <c r="D14" i="7" l="1"/>
  <c r="E14" i="7" s="1"/>
  <c r="B15" i="7"/>
  <c r="C14" i="7"/>
  <c r="D15" i="7" l="1"/>
  <c r="E15" i="7" s="1"/>
  <c r="C15" i="7"/>
  <c r="B16" i="7"/>
  <c r="B17" i="7" l="1"/>
  <c r="D16" i="7"/>
  <c r="E16" i="7" s="1"/>
  <c r="C16" i="7"/>
  <c r="B18" i="7" l="1"/>
  <c r="D17" i="7"/>
  <c r="E17" i="7" s="1"/>
  <c r="C17" i="7"/>
  <c r="D18" i="7" l="1"/>
  <c r="E18" i="7" s="1"/>
  <c r="C18" i="7"/>
  <c r="B19" i="7"/>
  <c r="D19" i="7" l="1"/>
  <c r="E19" i="7" s="1"/>
  <c r="C19" i="7"/>
  <c r="B20" i="7"/>
  <c r="B21" i="7" l="1"/>
  <c r="D20" i="7"/>
  <c r="E20" i="7" s="1"/>
  <c r="C20" i="7"/>
  <c r="B22" i="7" l="1"/>
  <c r="D21" i="7"/>
  <c r="E21" i="7" s="1"/>
  <c r="C21" i="7"/>
  <c r="D22" i="7" l="1"/>
  <c r="E22" i="7" s="1"/>
  <c r="B23" i="7"/>
  <c r="C22" i="7"/>
  <c r="D23" i="7" l="1"/>
  <c r="E23" i="7" s="1"/>
  <c r="C23" i="7"/>
  <c r="B24" i="7"/>
  <c r="B25" i="7" l="1"/>
  <c r="D24" i="7"/>
  <c r="E24" i="7" s="1"/>
  <c r="C24" i="7"/>
  <c r="B26" i="7" l="1"/>
  <c r="C26" i="7" s="1"/>
  <c r="C25" i="7"/>
  <c r="D25" i="7"/>
  <c r="D26" i="7" l="1"/>
  <c r="E26" i="7" s="1"/>
  <c r="E25" i="7"/>
  <c r="Z16" i="6" l="1"/>
  <c r="V16" i="6"/>
  <c r="P16" i="6"/>
  <c r="L16" i="6"/>
  <c r="H6" i="6" l="1"/>
  <c r="R6" i="6"/>
  <c r="X6" i="6"/>
  <c r="AB6" i="6"/>
  <c r="AB22" i="6"/>
  <c r="X22" i="6"/>
  <c r="R22" i="6"/>
  <c r="N22" i="6"/>
  <c r="H22" i="6"/>
  <c r="AB15" i="6"/>
  <c r="X15" i="6"/>
  <c r="AB13" i="6"/>
  <c r="X13" i="6"/>
  <c r="Z10" i="6"/>
  <c r="Z20" i="6" s="1"/>
  <c r="V10" i="6"/>
  <c r="AB8" i="6"/>
  <c r="X8" i="6"/>
  <c r="R8" i="6"/>
  <c r="N8" i="6"/>
  <c r="H8" i="6"/>
  <c r="V20" i="6" l="1"/>
  <c r="V24" i="6"/>
  <c r="X24" i="6" s="1"/>
  <c r="N6" i="6"/>
  <c r="AB10" i="6"/>
  <c r="AB24" i="6"/>
  <c r="X10" i="6"/>
  <c r="X16" i="6"/>
  <c r="F10" i="6"/>
  <c r="AB16" i="6"/>
  <c r="L10" i="6"/>
  <c r="L24" i="6" s="1"/>
  <c r="L20" i="6" l="1"/>
  <c r="N10" i="6"/>
  <c r="H24" i="6"/>
  <c r="F25" i="6"/>
  <c r="H10" i="6"/>
  <c r="V25" i="6"/>
  <c r="V33" i="6" s="1"/>
  <c r="X20" i="6"/>
  <c r="F16" i="6"/>
  <c r="H16" i="6" s="1"/>
  <c r="P10" i="6"/>
  <c r="P24" i="6" s="1"/>
  <c r="Z25" i="6"/>
  <c r="AB20" i="6"/>
  <c r="F33" i="6" l="1"/>
  <c r="AB25" i="6"/>
  <c r="Z33" i="6"/>
  <c r="AB33" i="6" s="1"/>
  <c r="R16" i="6"/>
  <c r="P20" i="6"/>
  <c r="H20" i="6"/>
  <c r="R24" i="6"/>
  <c r="R10" i="6"/>
  <c r="N24" i="6"/>
  <c r="X25" i="6"/>
  <c r="X33" i="6"/>
  <c r="N16" i="6"/>
  <c r="N20" i="6"/>
  <c r="L25" i="6"/>
  <c r="L33" i="6" s="1"/>
  <c r="P25" i="6" l="1"/>
  <c r="P33" i="6" s="1"/>
  <c r="R20" i="6"/>
  <c r="N25" i="6"/>
  <c r="H25" i="6"/>
  <c r="H33" i="6"/>
  <c r="N33" i="6" l="1"/>
  <c r="R25" i="6"/>
  <c r="R33" i="6"/>
</calcChain>
</file>

<file path=xl/sharedStrings.xml><?xml version="1.0" encoding="utf-8"?>
<sst xmlns="http://schemas.openxmlformats.org/spreadsheetml/2006/main" count="220" uniqueCount="113">
  <si>
    <t>Defined Compensation</t>
  </si>
  <si>
    <t>A1</t>
  </si>
  <si>
    <t>Base Salary</t>
  </si>
  <si>
    <t>A2</t>
  </si>
  <si>
    <t>A3</t>
  </si>
  <si>
    <t>B1</t>
  </si>
  <si>
    <t>B2</t>
  </si>
  <si>
    <t>B3</t>
  </si>
  <si>
    <t>2018 Budget Total Comp + Benefits = $86,230</t>
  </si>
  <si>
    <t>Additional Considerations</t>
  </si>
  <si>
    <t>C1</t>
  </si>
  <si>
    <t>C2</t>
  </si>
  <si>
    <t>C3</t>
  </si>
  <si>
    <t>C4</t>
  </si>
  <si>
    <t>Total Pension and Benefits (C1+C2+C3)</t>
  </si>
  <si>
    <t>Additional Compensation</t>
  </si>
  <si>
    <t>Annuities, Additional Pension</t>
  </si>
  <si>
    <t>Other Compensation</t>
  </si>
  <si>
    <t>Currently Monthly</t>
  </si>
  <si>
    <t>Next year- low monthly</t>
  </si>
  <si>
    <t>Next year - high monthly</t>
  </si>
  <si>
    <t>ELCA Pension &amp; Benefits</t>
  </si>
  <si>
    <t>Health Ins - check with Portico</t>
  </si>
  <si>
    <t>Other Reimbursements</t>
  </si>
  <si>
    <t>Business/Professional</t>
  </si>
  <si>
    <t>Continuing Edudation</t>
  </si>
  <si>
    <t>Books/Subscriptions</t>
  </si>
  <si>
    <t>Other _______</t>
  </si>
  <si>
    <t>D1</t>
  </si>
  <si>
    <t>D2</t>
  </si>
  <si>
    <t>D3</t>
  </si>
  <si>
    <t>Current Year</t>
  </si>
  <si>
    <t>Total Additional Compensation (B1+B2)</t>
  </si>
  <si>
    <t>Years of Experience</t>
  </si>
  <si>
    <t>Next year - custom monthly</t>
  </si>
  <si>
    <t>Next Year - Low Guideline</t>
  </si>
  <si>
    <t>Next Year - High Guideline</t>
  </si>
  <si>
    <t>Automobile/Mileage     www.irs.gov</t>
  </si>
  <si>
    <t>1.</t>
  </si>
  <si>
    <t>2.</t>
  </si>
  <si>
    <t>3.</t>
  </si>
  <si>
    <t>4.</t>
  </si>
  <si>
    <t>Enter all other amounts applicable in the grey boxes.  If the category does not apply, simply leave the box empty</t>
  </si>
  <si>
    <t>Portico amounts</t>
  </si>
  <si>
    <t>Contact Portico Benefit Services (online calculator is available).  Enter the amounts for Health Insurance and Disability/Other Insurance in the Blue Boxes.  The amounts are based on total defined compensation.</t>
  </si>
  <si>
    <t>formula driven</t>
  </si>
  <si>
    <t>Directions for using the Compensation &amp; Benefit Worksheet</t>
  </si>
  <si>
    <t>Weeks of Vacation / Sundays of Vacation</t>
  </si>
  <si>
    <t>Next Year - Custom 1</t>
  </si>
  <si>
    <t>Next Year - Custom 2</t>
  </si>
  <si>
    <t>All other cells will update as information is entered or changed.  The cells are locked.</t>
  </si>
  <si>
    <t>enter custom amounts</t>
  </si>
  <si>
    <t>Lay Program Staff</t>
  </si>
  <si>
    <t xml:space="preserve">There is a </t>
  </si>
  <si>
    <t>increase in the base salary from 2022 to 2023</t>
  </si>
  <si>
    <t>(0.0509-0.029)/20</t>
  </si>
  <si>
    <t>(0.023-0.0099)/20</t>
  </si>
  <si>
    <r>
      <t xml:space="preserve">Lay Support Staff - </t>
    </r>
    <r>
      <rPr>
        <b/>
        <sz val="10"/>
        <color rgb="FF000000"/>
        <rFont val="Times New Roman"/>
        <family val="1"/>
      </rPr>
      <t>6.4% increase makes starting rate = $12.50/hour</t>
    </r>
  </si>
  <si>
    <t>Minimum Recommended Salary/hour                                     +6.4% 2022 to 2023</t>
  </si>
  <si>
    <t>Minimum Recommended Salary/hour for Congregations of over 600 Baptized                                    +6.4% 2022 to 2023</t>
  </si>
  <si>
    <t>more than small church</t>
  </si>
  <si>
    <t>6+</t>
  </si>
  <si>
    <t>+3% each year</t>
  </si>
  <si>
    <t>years of experience</t>
  </si>
  <si>
    <t>Total Defined Compensation (A1+A2)</t>
  </si>
  <si>
    <t>Pension (% * A3)</t>
  </si>
  <si>
    <t>Year of employment</t>
  </si>
  <si>
    <t>years of employment</t>
  </si>
  <si>
    <t>Enter the number of years of employment in the yellow box (The formulas will not work for staff with more than 20 years employment.  You will need to use custom amounts.)</t>
  </si>
  <si>
    <t>LOW</t>
  </si>
  <si>
    <t>HIGH</t>
  </si>
  <si>
    <t>Other Taxes / Insurance</t>
  </si>
  <si>
    <t>E1</t>
  </si>
  <si>
    <t>E2</t>
  </si>
  <si>
    <t>E3</t>
  </si>
  <si>
    <t>E4</t>
  </si>
  <si>
    <t>E5</t>
  </si>
  <si>
    <t>Contribution to Portico Pension (min 6%)</t>
  </si>
  <si>
    <t>Contribution to Portico Pension (minimum 6%)</t>
  </si>
  <si>
    <t xml:space="preserve">Health Ins - check with Portico  </t>
  </si>
  <si>
    <t>Total Other Taxes / Insurance (D1 + D2)</t>
  </si>
  <si>
    <t>Employer FICA &amp; Medicare (7.65% of A3)</t>
  </si>
  <si>
    <t>Worker's Comp Insurance - check with your agent</t>
  </si>
  <si>
    <t>TOTAL COMPENSATION &amp; BENEFITS  (A3+B3+C4+D3)</t>
  </si>
  <si>
    <t>increase in the base salary from 2023 to 2024</t>
  </si>
  <si>
    <t>Low</t>
  </si>
  <si>
    <t>% Increase</t>
  </si>
  <si>
    <t>High with 5.09% Increase</t>
  </si>
  <si>
    <t>% Difference</t>
  </si>
  <si>
    <t>Year</t>
  </si>
  <si>
    <t>High/Low Ratable %</t>
  </si>
  <si>
    <t>Calcuation</t>
  </si>
  <si>
    <t>Declining Ratable %</t>
  </si>
  <si>
    <t>Calculation</t>
  </si>
  <si>
    <t>Starting</t>
  </si>
  <si>
    <t>Lay Support Staff</t>
  </si>
  <si>
    <t>Minimum Recommended Salary/hour                                      +5.0% 2023 to 2024</t>
  </si>
  <si>
    <t>Minimum Recommended Salary/hour for Congregations of over 600 Baptized                           +5.0% 2023 to 2024</t>
  </si>
  <si>
    <t>increase in the base salary from 2024 to 2025</t>
  </si>
  <si>
    <t xml:space="preserve">Lay Support Staff - </t>
  </si>
  <si>
    <t>Minimum Recommended Salary/hour                                     +____% 2024 to 2025</t>
  </si>
  <si>
    <t>Minimum Recommended Salary/hour for Congregations of over 600 Baptized                                    +____% 2024 to 2025</t>
  </si>
  <si>
    <t>*</t>
  </si>
  <si>
    <t>Pension:  (% * A3,   Lay staff minimun 6%)</t>
  </si>
  <si>
    <t>Disability/Other -.05% of A3 for 2025</t>
  </si>
  <si>
    <t>Minimum Recommended Salary/hour  
+ 7.1 % 2025 to 2026</t>
  </si>
  <si>
    <t xml:space="preserve">Disability/Life Ins  0.5% </t>
  </si>
  <si>
    <t>Example Health Ins = single
 Select HDHP2000
 Born 1995</t>
  </si>
  <si>
    <t>increase in the base salary from 2025 to 2026</t>
  </si>
  <si>
    <t>% Increase year to year</t>
  </si>
  <si>
    <t>% Difference from Low Salary</t>
  </si>
  <si>
    <t>5th year employee</t>
  </si>
  <si>
    <t>Current Year - 4th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</si>
</sst>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164" formatCode="&quot;$&quot;#,##0"/>
    <numFmt numFmtId="165" formatCode="&quot;$&quot;#,##0.00"/>
    <numFmt numFmtId="166" formatCode="0.0%"/>
    <numFmt numFmtId="167" formatCode="_(\$* #,##0.00_);_(\$* \(#,##0.00\);_(\$* \-??_);_(@_)"/>
    <numFmt numFmtId="168" formatCode="0.0000000%"/>
    <numFmt numFmtId="169" formatCode="0.0000%"/>
    <numFmt numFmtId="170" formatCode="0.00000000000"/>
  </numFmts>
  <fonts count="33" x14ac:knownFonts="1">
    <font>
      <sz val="11"/>
      <color theme="1"/>
      <name val="Calibri"/>
      <family val="2"/>
      <scheme val="minor"/>
    </font>
    <font>
      <sz val="11"/>
      <color theme="1"/>
      <name val="Calibri"/>
      <family val="2"/>
      <scheme val="minor"/>
    </font>
    <font>
      <b/>
      <sz val="16"/>
      <color theme="1"/>
      <name val="Times New Roman"/>
      <family val="1"/>
    </font>
    <font>
      <sz val="12"/>
      <color theme="1"/>
      <name val="Times New Roman"/>
      <family val="1"/>
    </font>
    <font>
      <b/>
      <sz val="14"/>
      <color theme="1"/>
      <name val="Times New Roman"/>
      <family val="1"/>
    </font>
    <font>
      <sz val="11"/>
      <color theme="1"/>
      <name val="Times New Roman"/>
      <family val="1"/>
    </font>
    <font>
      <b/>
      <sz val="20"/>
      <color theme="1"/>
      <name val="Times New Roman"/>
      <family val="1"/>
    </font>
    <font>
      <b/>
      <sz val="11"/>
      <color theme="1"/>
      <name val="Times New Roman"/>
      <family val="1"/>
    </font>
    <font>
      <b/>
      <sz val="12"/>
      <color theme="1"/>
      <name val="Times New Roman"/>
      <family val="1"/>
    </font>
    <font>
      <sz val="18"/>
      <color theme="1"/>
      <name val="Times New Roman"/>
      <family val="1"/>
    </font>
    <font>
      <sz val="14"/>
      <color theme="1"/>
      <name val="Times New Roman"/>
      <family val="1"/>
    </font>
    <font>
      <sz val="10"/>
      <color theme="1"/>
      <name val="Times New Roman"/>
      <family val="1"/>
    </font>
    <font>
      <b/>
      <sz val="18"/>
      <color theme="1"/>
      <name val="Times New Roman"/>
      <family val="1"/>
    </font>
    <font>
      <b/>
      <u/>
      <sz val="16"/>
      <color theme="1"/>
      <name val="Times New Roman"/>
      <family val="1"/>
    </font>
    <font>
      <sz val="12"/>
      <color indexed="8"/>
      <name val="Calibri"/>
      <family val="2"/>
      <charset val="1"/>
    </font>
    <font>
      <sz val="10"/>
      <color indexed="8"/>
      <name val="Times New Roman"/>
      <family val="1"/>
    </font>
    <font>
      <b/>
      <sz val="12"/>
      <color indexed="8"/>
      <name val="Times New Roman"/>
      <family val="1"/>
    </font>
    <font>
      <sz val="16"/>
      <color theme="1"/>
      <name val="Times New Roman"/>
      <family val="1"/>
    </font>
    <font>
      <u/>
      <sz val="12"/>
      <color theme="1"/>
      <name val="Times New Roman"/>
      <family val="1"/>
    </font>
    <font>
      <b/>
      <u/>
      <sz val="10"/>
      <color indexed="8"/>
      <name val="Times New Roman"/>
      <family val="1"/>
    </font>
    <font>
      <u/>
      <sz val="10"/>
      <color indexed="8"/>
      <name val="Times New Roman"/>
      <family val="1"/>
    </font>
    <font>
      <sz val="10"/>
      <color indexed="8"/>
      <name val="Calibri"/>
      <family val="2"/>
      <charset val="1"/>
    </font>
    <font>
      <b/>
      <sz val="10"/>
      <color rgb="FF000000"/>
      <name val="Times New Roman"/>
      <family val="1"/>
    </font>
    <font>
      <sz val="10"/>
      <name val="Arial"/>
      <family val="2"/>
    </font>
    <font>
      <sz val="10"/>
      <color rgb="FF000000"/>
      <name val="Times New Roman"/>
      <family val="1"/>
    </font>
    <font>
      <b/>
      <sz val="11"/>
      <name val="Arial"/>
      <family val="2"/>
    </font>
    <font>
      <sz val="12"/>
      <name val="Times New Roman"/>
      <family val="1"/>
    </font>
    <font>
      <b/>
      <sz val="11"/>
      <name val="Times New Roman"/>
      <family val="1"/>
    </font>
    <font>
      <sz val="11"/>
      <name val="Times New Roman"/>
      <family val="1"/>
    </font>
    <font>
      <sz val="12"/>
      <color indexed="8"/>
      <name val="Times New Roman"/>
      <family val="1"/>
    </font>
    <font>
      <u/>
      <sz val="12"/>
      <color indexed="8"/>
      <name val="Times New Roman"/>
      <family val="1"/>
    </font>
    <font>
      <sz val="12"/>
      <color rgb="FF000000"/>
      <name val="Times New Roman"/>
      <family val="1"/>
    </font>
    <font>
      <b/>
      <sz val="10"/>
      <color indexed="8"/>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gray0625">
        <bgColor theme="8" tint="0.79998168889431442"/>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22"/>
      </patternFill>
    </fill>
    <fill>
      <patternFill patternType="solid">
        <fgColor theme="9" tint="0.79998168889431442"/>
        <bgColor indexed="64"/>
      </patternFill>
    </fill>
    <fill>
      <patternFill patternType="solid">
        <fgColor indexed="31"/>
        <bgColor indexed="22"/>
      </patternFill>
    </fill>
    <fill>
      <patternFill patternType="solid">
        <fgColor theme="7" tint="0.79998168889431442"/>
        <bgColor indexed="64"/>
      </patternFill>
    </fill>
    <fill>
      <patternFill patternType="solid">
        <fgColor rgb="FFFCFCE8"/>
        <bgColor indexed="64"/>
      </patternFill>
    </fill>
    <fill>
      <patternFill patternType="solid">
        <fgColor theme="8" tint="0.79995117038483843"/>
        <bgColor indexed="64"/>
      </patternFill>
    </fill>
    <fill>
      <patternFill patternType="solid">
        <fgColor theme="5" tint="0.7999511703848384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xf numFmtId="9" fontId="14" fillId="0" borderId="0"/>
    <xf numFmtId="167" fontId="14" fillId="0" borderId="0"/>
    <xf numFmtId="0" fontId="23" fillId="0" borderId="0"/>
  </cellStyleXfs>
  <cellXfs count="224">
    <xf numFmtId="0" fontId="0" fillId="0" borderId="0" xfId="0"/>
    <xf numFmtId="0" fontId="15" fillId="0" borderId="0" xfId="3" applyFont="1"/>
    <xf numFmtId="10" fontId="15" fillId="0" borderId="0" xfId="4" applyNumberFormat="1" applyFont="1"/>
    <xf numFmtId="10" fontId="15" fillId="0" borderId="0" xfId="3" applyNumberFormat="1" applyFont="1"/>
    <xf numFmtId="169" fontId="15" fillId="0" borderId="0" xfId="4" applyNumberFormat="1" applyFont="1"/>
    <xf numFmtId="0" fontId="3" fillId="0" borderId="0" xfId="0" applyFont="1" applyAlignment="1">
      <alignment horizontal="left"/>
    </xf>
    <xf numFmtId="0" fontId="18"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xf numFmtId="0" fontId="3" fillId="0" borderId="0" xfId="0" applyFont="1" applyAlignment="1">
      <alignment vertical="top"/>
    </xf>
    <xf numFmtId="0" fontId="3" fillId="0" borderId="0" xfId="0" quotePrefix="1" applyFont="1" applyAlignment="1">
      <alignment vertical="top"/>
    </xf>
    <xf numFmtId="0" fontId="3" fillId="0" borderId="0" xfId="0" applyFont="1" applyAlignment="1">
      <alignment vertical="center" wrapText="1"/>
    </xf>
    <xf numFmtId="164" fontId="3" fillId="0" borderId="0" xfId="1" applyNumberFormat="1" applyFont="1" applyAlignment="1" applyProtection="1">
      <alignment vertical="center" wrapText="1"/>
    </xf>
    <xf numFmtId="0" fontId="3" fillId="5" borderId="0" xfId="0" applyFont="1" applyFill="1" applyAlignment="1">
      <alignment vertical="center" wrapText="1"/>
    </xf>
    <xf numFmtId="0" fontId="3" fillId="6" borderId="0" xfId="0" applyFont="1" applyFill="1" applyAlignment="1">
      <alignment vertical="center" wrapText="1"/>
    </xf>
    <xf numFmtId="164" fontId="3" fillId="0" borderId="0" xfId="0" applyNumberFormat="1" applyFont="1" applyAlignment="1">
      <alignment vertical="center" wrapText="1"/>
    </xf>
    <xf numFmtId="0" fontId="4" fillId="0" borderId="0" xfId="0" applyFont="1" applyAlignment="1">
      <alignment vertical="center" wrapText="1"/>
    </xf>
    <xf numFmtId="164" fontId="8" fillId="0" borderId="0" xfId="0" applyNumberFormat="1" applyFont="1" applyAlignment="1">
      <alignment vertical="center" wrapText="1"/>
    </xf>
    <xf numFmtId="164" fontId="7" fillId="0" borderId="0" xfId="1" applyNumberFormat="1" applyFont="1" applyBorder="1" applyAlignment="1" applyProtection="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7" fillId="0" borderId="1" xfId="1" applyNumberFormat="1" applyFont="1" applyBorder="1" applyAlignment="1" applyProtection="1">
      <alignment horizontal="center" vertical="center" wrapText="1"/>
    </xf>
    <xf numFmtId="164" fontId="7"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3" fillId="0" borderId="0" xfId="0" applyFont="1" applyAlignment="1">
      <alignment vertical="center" wrapText="1"/>
    </xf>
    <xf numFmtId="164" fontId="5" fillId="0" borderId="0" xfId="1" applyNumberFormat="1" applyFont="1" applyAlignment="1" applyProtection="1">
      <alignment vertical="center" wrapText="1"/>
    </xf>
    <xf numFmtId="164" fontId="5" fillId="0" borderId="0" xfId="0" applyNumberFormat="1" applyFont="1" applyAlignment="1">
      <alignment vertical="center" wrapText="1"/>
    </xf>
    <xf numFmtId="165" fontId="5" fillId="0" borderId="0" xfId="1" applyNumberFormat="1" applyFont="1" applyAlignment="1" applyProtection="1">
      <alignment vertical="center" wrapText="1"/>
    </xf>
    <xf numFmtId="165" fontId="3" fillId="5" borderId="0" xfId="0" applyNumberFormat="1" applyFont="1" applyFill="1" applyAlignment="1">
      <alignment vertical="center" wrapText="1"/>
    </xf>
    <xf numFmtId="165" fontId="3" fillId="6" borderId="0" xfId="0" applyNumberFormat="1" applyFont="1" applyFill="1" applyAlignment="1">
      <alignment vertical="center" wrapText="1"/>
    </xf>
    <xf numFmtId="165" fontId="9" fillId="0" borderId="0" xfId="0" applyNumberFormat="1" applyFont="1" applyAlignment="1">
      <alignment horizontal="right" vertical="center" wrapText="1"/>
    </xf>
    <xf numFmtId="165" fontId="9" fillId="3" borderId="2" xfId="0" applyNumberFormat="1" applyFont="1" applyFill="1" applyBorder="1" applyAlignment="1">
      <alignment horizontal="right" vertical="center" wrapText="1"/>
    </xf>
    <xf numFmtId="165" fontId="3" fillId="0" borderId="0" xfId="0" applyNumberFormat="1" applyFont="1" applyAlignment="1">
      <alignment vertical="center" wrapText="1"/>
    </xf>
    <xf numFmtId="165" fontId="5" fillId="0" borderId="0" xfId="0" applyNumberFormat="1" applyFont="1" applyAlignment="1">
      <alignment vertical="center" wrapText="1"/>
    </xf>
    <xf numFmtId="164" fontId="4" fillId="0" borderId="0" xfId="0" applyNumberFormat="1" applyFont="1" applyAlignment="1">
      <alignment vertical="center" wrapText="1"/>
    </xf>
    <xf numFmtId="165" fontId="10" fillId="0" borderId="0" xfId="0" applyNumberFormat="1" applyFont="1" applyAlignment="1">
      <alignment horizontal="right" vertical="center" wrapText="1"/>
    </xf>
    <xf numFmtId="165" fontId="11"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165" fontId="5" fillId="0" borderId="0" xfId="1" applyNumberFormat="1" applyFont="1" applyBorder="1" applyAlignment="1" applyProtection="1">
      <alignment vertical="center" wrapText="1"/>
    </xf>
    <xf numFmtId="165" fontId="5" fillId="0" borderId="1" xfId="1" applyNumberFormat="1" applyFont="1" applyBorder="1" applyAlignment="1" applyProtection="1">
      <alignment vertical="center" wrapText="1"/>
    </xf>
    <xf numFmtId="165" fontId="5" fillId="0" borderId="1" xfId="0" applyNumberFormat="1" applyFont="1" applyBorder="1" applyAlignment="1">
      <alignment vertical="center" wrapText="1"/>
    </xf>
    <xf numFmtId="165" fontId="3" fillId="0" borderId="1" xfId="0" applyNumberFormat="1" applyFont="1" applyBorder="1" applyAlignment="1">
      <alignment vertical="center" wrapText="1"/>
    </xf>
    <xf numFmtId="0" fontId="3" fillId="0" borderId="1" xfId="0" applyFont="1" applyBorder="1" applyAlignment="1">
      <alignment vertical="center" wrapText="1"/>
    </xf>
    <xf numFmtId="164" fontId="4" fillId="0" borderId="3" xfId="0" applyNumberFormat="1" applyFont="1" applyBorder="1" applyAlignment="1">
      <alignment vertical="center" wrapText="1"/>
    </xf>
    <xf numFmtId="165" fontId="4" fillId="0" borderId="3" xfId="0" applyNumberFormat="1" applyFont="1" applyBorder="1" applyAlignment="1">
      <alignment vertical="center" wrapText="1"/>
    </xf>
    <xf numFmtId="165" fontId="5" fillId="0" borderId="3" xfId="1" applyNumberFormat="1" applyFont="1" applyBorder="1" applyAlignment="1" applyProtection="1">
      <alignment vertical="center" wrapText="1"/>
    </xf>
    <xf numFmtId="165" fontId="5" fillId="0" borderId="3" xfId="0" applyNumberFormat="1" applyFont="1" applyBorder="1" applyAlignment="1">
      <alignment vertical="center" wrapText="1"/>
    </xf>
    <xf numFmtId="165" fontId="2" fillId="0" borderId="3" xfId="0" applyNumberFormat="1" applyFont="1" applyBorder="1" applyAlignment="1">
      <alignment vertical="center" wrapText="1"/>
    </xf>
    <xf numFmtId="165" fontId="17" fillId="0" borderId="0" xfId="0" applyNumberFormat="1" applyFont="1" applyAlignment="1">
      <alignment vertical="center" wrapText="1"/>
    </xf>
    <xf numFmtId="165" fontId="3" fillId="0" borderId="3" xfId="0" applyNumberFormat="1" applyFont="1" applyBorder="1" applyAlignment="1">
      <alignment vertical="center" wrapText="1"/>
    </xf>
    <xf numFmtId="0" fontId="3" fillId="0" borderId="3" xfId="0" applyFont="1" applyBorder="1" applyAlignment="1">
      <alignment vertical="center" wrapText="1"/>
    </xf>
    <xf numFmtId="165" fontId="12" fillId="0" borderId="0" xfId="0" applyNumberFormat="1" applyFont="1" applyAlignment="1">
      <alignment horizontal="right" vertical="center" wrapText="1"/>
    </xf>
    <xf numFmtId="164" fontId="8" fillId="0" borderId="1" xfId="0" applyNumberFormat="1" applyFont="1" applyBorder="1" applyAlignment="1">
      <alignment vertical="center" wrapText="1"/>
    </xf>
    <xf numFmtId="165" fontId="12" fillId="0" borderId="1" xfId="0" applyNumberFormat="1" applyFont="1" applyBorder="1" applyAlignment="1">
      <alignment horizontal="right" vertical="center" wrapText="1"/>
    </xf>
    <xf numFmtId="164" fontId="13" fillId="0" borderId="0" xfId="0" applyNumberFormat="1" applyFont="1" applyAlignment="1">
      <alignment vertical="center" wrapText="1"/>
    </xf>
    <xf numFmtId="165" fontId="2" fillId="0" borderId="0" xfId="0" applyNumberFormat="1" applyFont="1" applyAlignment="1">
      <alignment horizontal="center" vertical="center" wrapText="1"/>
    </xf>
    <xf numFmtId="165" fontId="10" fillId="0" borderId="0" xfId="0" applyNumberFormat="1" applyFont="1" applyAlignment="1">
      <alignment vertical="center" wrapText="1"/>
    </xf>
    <xf numFmtId="164" fontId="10" fillId="0" borderId="0" xfId="0" applyNumberFormat="1" applyFont="1" applyAlignment="1">
      <alignment vertical="center" wrapText="1"/>
    </xf>
    <xf numFmtId="165" fontId="11" fillId="0" borderId="0" xfId="0" applyNumberFormat="1" applyFont="1" applyAlignment="1">
      <alignment vertical="center" wrapText="1"/>
    </xf>
    <xf numFmtId="165" fontId="10" fillId="0" borderId="1" xfId="1" applyNumberFormat="1" applyFont="1" applyBorder="1" applyAlignment="1" applyProtection="1">
      <alignment vertical="center" wrapText="1"/>
    </xf>
    <xf numFmtId="165" fontId="10" fillId="0" borderId="1" xfId="0" applyNumberFormat="1" applyFont="1" applyBorder="1" applyAlignment="1">
      <alignment vertical="center" wrapText="1"/>
    </xf>
    <xf numFmtId="164" fontId="2" fillId="0" borderId="4" xfId="0" applyNumberFormat="1" applyFont="1" applyBorder="1" applyAlignment="1">
      <alignment vertical="center" wrapText="1"/>
    </xf>
    <xf numFmtId="165" fontId="12" fillId="0" borderId="4" xfId="0" applyNumberFormat="1" applyFont="1" applyBorder="1" applyAlignment="1">
      <alignment vertical="center" wrapText="1"/>
    </xf>
    <xf numFmtId="165" fontId="5" fillId="0" borderId="4" xfId="1" applyNumberFormat="1" applyFont="1" applyBorder="1" applyAlignment="1" applyProtection="1">
      <alignment vertical="center" wrapText="1"/>
    </xf>
    <xf numFmtId="165" fontId="5" fillId="0" borderId="4" xfId="0" applyNumberFormat="1" applyFont="1" applyBorder="1" applyAlignment="1">
      <alignment vertical="center" wrapText="1"/>
    </xf>
    <xf numFmtId="165" fontId="12" fillId="0" borderId="0" xfId="0" applyNumberFormat="1" applyFont="1" applyAlignment="1">
      <alignment vertical="center" wrapText="1"/>
    </xf>
    <xf numFmtId="165" fontId="3" fillId="0" borderId="4" xfId="0" applyNumberFormat="1" applyFont="1" applyBorder="1" applyAlignment="1">
      <alignment vertical="center" wrapText="1"/>
    </xf>
    <xf numFmtId="164" fontId="7" fillId="0" borderId="0" xfId="0" applyNumberFormat="1" applyFont="1" applyAlignment="1">
      <alignment horizontal="right" vertical="center" wrapText="1"/>
    </xf>
    <xf numFmtId="165" fontId="5" fillId="0" borderId="0" xfId="2" applyNumberFormat="1" applyFont="1" applyAlignment="1" applyProtection="1">
      <alignment vertical="center" wrapText="1"/>
    </xf>
    <xf numFmtId="165" fontId="5" fillId="0" borderId="0" xfId="2" applyNumberFormat="1" applyFont="1" applyFill="1" applyAlignment="1" applyProtection="1">
      <alignment vertical="center" wrapText="1"/>
    </xf>
    <xf numFmtId="164" fontId="3" fillId="0" borderId="0" xfId="0" applyNumberFormat="1" applyFont="1" applyAlignment="1">
      <alignment horizontal="left" vertical="center" wrapText="1"/>
    </xf>
    <xf numFmtId="165" fontId="3" fillId="0" borderId="0" xfId="0" applyNumberFormat="1" applyFont="1" applyAlignment="1">
      <alignment horizontal="left" vertical="center" wrapText="1"/>
    </xf>
    <xf numFmtId="164" fontId="2" fillId="0" borderId="0" xfId="0" applyNumberFormat="1" applyFont="1" applyAlignment="1">
      <alignment vertical="center" wrapText="1"/>
    </xf>
    <xf numFmtId="165" fontId="7" fillId="0" borderId="0" xfId="1" applyNumberFormat="1" applyFont="1" applyAlignment="1" applyProtection="1">
      <alignment horizontal="center" vertical="center" wrapText="1"/>
    </xf>
    <xf numFmtId="165" fontId="2" fillId="5" borderId="0" xfId="0" applyNumberFormat="1" applyFont="1" applyFill="1" applyAlignment="1">
      <alignment horizontal="center" vertical="center" wrapText="1"/>
    </xf>
    <xf numFmtId="165" fontId="2" fillId="6" borderId="0" xfId="0" applyNumberFormat="1" applyFont="1" applyFill="1" applyAlignment="1">
      <alignment horizontal="center" vertical="center" wrapText="1"/>
    </xf>
    <xf numFmtId="165" fontId="7"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65" fontId="10" fillId="0" borderId="0" xfId="1" applyNumberFormat="1" applyFont="1" applyFill="1" applyAlignment="1" applyProtection="1">
      <alignment vertical="center" wrapText="1"/>
    </xf>
    <xf numFmtId="165" fontId="9" fillId="2" borderId="2" xfId="0" applyNumberFormat="1" applyFont="1" applyFill="1" applyBorder="1" applyAlignment="1" applyProtection="1">
      <alignment horizontal="right" vertical="center" wrapText="1"/>
      <protection locked="0"/>
    </xf>
    <xf numFmtId="165" fontId="10" fillId="2" borderId="2" xfId="0" applyNumberFormat="1" applyFont="1" applyFill="1" applyBorder="1" applyAlignment="1" applyProtection="1">
      <alignment horizontal="right" vertical="center" wrapText="1"/>
      <protection locked="0"/>
    </xf>
    <xf numFmtId="165" fontId="10" fillId="2" borderId="2" xfId="0" applyNumberFormat="1" applyFont="1" applyFill="1" applyBorder="1" applyAlignment="1" applyProtection="1">
      <alignment vertical="center" wrapText="1"/>
      <protection locked="0"/>
    </xf>
    <xf numFmtId="165" fontId="10" fillId="2" borderId="6" xfId="0" applyNumberFormat="1" applyFont="1" applyFill="1" applyBorder="1" applyAlignment="1" applyProtection="1">
      <alignment horizontal="right" vertical="center" wrapText="1"/>
      <protection locked="0"/>
    </xf>
    <xf numFmtId="0" fontId="3" fillId="0" borderId="0" xfId="0" applyFont="1" applyAlignment="1">
      <alignment vertical="top" wrapText="1"/>
    </xf>
    <xf numFmtId="0" fontId="16" fillId="0" borderId="0" xfId="3" applyFont="1"/>
    <xf numFmtId="0" fontId="15" fillId="0" borderId="0" xfId="3" applyFont="1" applyAlignment="1">
      <alignment horizontal="left"/>
    </xf>
    <xf numFmtId="10" fontId="19" fillId="7" borderId="0" xfId="2" applyNumberFormat="1" applyFont="1" applyFill="1" applyAlignment="1">
      <alignment horizontal="left"/>
    </xf>
    <xf numFmtId="9" fontId="20" fillId="0" borderId="0" xfId="2" applyFont="1" applyAlignment="1">
      <alignment horizontal="left"/>
    </xf>
    <xf numFmtId="0" fontId="15" fillId="0" borderId="0" xfId="3" applyFont="1" applyAlignment="1">
      <alignment horizontal="right"/>
    </xf>
    <xf numFmtId="164" fontId="16" fillId="7" borderId="0" xfId="5" applyNumberFormat="1" applyFont="1" applyFill="1"/>
    <xf numFmtId="10" fontId="15" fillId="0" borderId="0" xfId="5" applyNumberFormat="1" applyFont="1"/>
    <xf numFmtId="164" fontId="15" fillId="0" borderId="0" xfId="5" applyNumberFormat="1" applyFont="1"/>
    <xf numFmtId="168" fontId="21" fillId="0" borderId="0" xfId="3" quotePrefix="1" applyNumberFormat="1" applyFont="1"/>
    <xf numFmtId="0" fontId="21" fillId="0" borderId="0" xfId="3" quotePrefix="1" applyFont="1"/>
    <xf numFmtId="0" fontId="15" fillId="8" borderId="0" xfId="3" applyFont="1" applyFill="1"/>
    <xf numFmtId="164" fontId="15" fillId="8" borderId="0" xfId="5" applyNumberFormat="1" applyFont="1" applyFill="1"/>
    <xf numFmtId="10" fontId="15" fillId="5" borderId="0" xfId="4" applyNumberFormat="1" applyFont="1" applyFill="1"/>
    <xf numFmtId="10" fontId="15" fillId="8" borderId="0" xfId="4" applyNumberFormat="1" applyFont="1" applyFill="1"/>
    <xf numFmtId="164" fontId="15" fillId="0" borderId="0" xfId="3" applyNumberFormat="1" applyFont="1"/>
    <xf numFmtId="10" fontId="15" fillId="0" borderId="0" xfId="2" applyNumberFormat="1" applyFont="1"/>
    <xf numFmtId="0" fontId="15" fillId="0" borderId="0" xfId="3" applyFont="1" applyAlignment="1">
      <alignment wrapText="1"/>
    </xf>
    <xf numFmtId="0" fontId="24" fillId="7" borderId="9" xfId="6" applyFont="1" applyFill="1" applyBorder="1" applyAlignment="1">
      <alignment horizontal="center" vertical="center" wrapText="1"/>
    </xf>
    <xf numFmtId="9" fontId="15" fillId="0" borderId="0" xfId="3" applyNumberFormat="1" applyFont="1"/>
    <xf numFmtId="0" fontId="3" fillId="3" borderId="0" xfId="0" applyFont="1" applyFill="1" applyAlignment="1">
      <alignment vertical="center" wrapText="1"/>
    </xf>
    <xf numFmtId="165" fontId="10" fillId="9" borderId="0" xfId="0" applyNumberFormat="1" applyFont="1" applyFill="1" applyAlignment="1">
      <alignment vertical="center" wrapText="1"/>
    </xf>
    <xf numFmtId="166" fontId="3" fillId="9" borderId="0" xfId="2" applyNumberFormat="1" applyFont="1" applyFill="1" applyAlignment="1" applyProtection="1">
      <alignment vertical="center" wrapText="1"/>
    </xf>
    <xf numFmtId="0" fontId="20" fillId="0" borderId="0" xfId="3" applyFont="1" applyAlignment="1">
      <alignment horizontal="center"/>
    </xf>
    <xf numFmtId="165" fontId="10" fillId="5" borderId="0" xfId="0" applyNumberFormat="1" applyFont="1" applyFill="1" applyAlignment="1">
      <alignment vertical="center" wrapText="1"/>
    </xf>
    <xf numFmtId="165" fontId="10" fillId="5" borderId="2" xfId="0" applyNumberFormat="1" applyFont="1" applyFill="1" applyBorder="1" applyAlignment="1" applyProtection="1">
      <alignment vertical="center" wrapText="1"/>
      <protection locked="0"/>
    </xf>
    <xf numFmtId="0" fontId="10" fillId="0" borderId="0" xfId="0" applyFont="1" applyAlignment="1">
      <alignment vertical="center" wrapText="1"/>
    </xf>
    <xf numFmtId="164" fontId="10" fillId="0" borderId="0" xfId="1" applyNumberFormat="1" applyFont="1" applyAlignment="1" applyProtection="1">
      <alignment vertical="center" wrapText="1"/>
    </xf>
    <xf numFmtId="0" fontId="10" fillId="5" borderId="0" xfId="0" applyFont="1" applyFill="1" applyAlignment="1">
      <alignment vertical="center" wrapText="1"/>
    </xf>
    <xf numFmtId="0" fontId="10" fillId="6" borderId="0" xfId="0" applyFont="1" applyFill="1" applyAlignment="1">
      <alignment vertical="center" wrapText="1"/>
    </xf>
    <xf numFmtId="0" fontId="10" fillId="3" borderId="0" xfId="0" applyFont="1" applyFill="1" applyAlignment="1">
      <alignment vertical="center" wrapText="1"/>
    </xf>
    <xf numFmtId="166" fontId="10" fillId="9" borderId="0" xfId="2" applyNumberFormat="1" applyFont="1" applyFill="1" applyAlignment="1" applyProtection="1">
      <alignment vertical="center" wrapText="1"/>
    </xf>
    <xf numFmtId="166" fontId="10" fillId="0" borderId="0" xfId="2" applyNumberFormat="1" applyFont="1" applyFill="1" applyAlignment="1" applyProtection="1">
      <alignment vertical="center" wrapText="1"/>
    </xf>
    <xf numFmtId="165" fontId="26" fillId="5" borderId="0" xfId="0" applyNumberFormat="1" applyFont="1" applyFill="1" applyAlignment="1">
      <alignment vertical="center" wrapText="1"/>
    </xf>
    <xf numFmtId="165" fontId="26" fillId="2" borderId="0" xfId="0" applyNumberFormat="1" applyFont="1" applyFill="1" applyAlignment="1">
      <alignment vertical="center" wrapText="1"/>
    </xf>
    <xf numFmtId="0" fontId="26" fillId="0" borderId="0" xfId="0" applyFont="1" applyAlignment="1">
      <alignment vertical="center" wrapText="1"/>
    </xf>
    <xf numFmtId="164" fontId="27" fillId="0" borderId="0" xfId="0" applyNumberFormat="1" applyFont="1" applyAlignment="1">
      <alignment vertical="center" wrapText="1"/>
    </xf>
    <xf numFmtId="165" fontId="28" fillId="0" borderId="0" xfId="1" applyNumberFormat="1" applyFont="1" applyFill="1" applyAlignment="1" applyProtection="1">
      <alignment vertical="center" wrapText="1"/>
    </xf>
    <xf numFmtId="165" fontId="26" fillId="0" borderId="0" xfId="0" applyNumberFormat="1" applyFont="1" applyAlignment="1">
      <alignment vertical="center" wrapText="1"/>
    </xf>
    <xf numFmtId="0" fontId="3" fillId="2" borderId="0" xfId="0" applyFont="1" applyFill="1" applyAlignment="1">
      <alignment vertical="center" wrapText="1"/>
    </xf>
    <xf numFmtId="165" fontId="3" fillId="2" borderId="0" xfId="0" applyNumberFormat="1" applyFont="1" applyFill="1" applyAlignment="1">
      <alignment vertical="center" wrapText="1"/>
    </xf>
    <xf numFmtId="165" fontId="2" fillId="2" borderId="0" xfId="0" applyNumberFormat="1" applyFont="1" applyFill="1" applyAlignment="1">
      <alignment horizontal="center" vertical="center" wrapText="1"/>
    </xf>
    <xf numFmtId="0" fontId="3" fillId="0" borderId="0" xfId="0" applyFont="1" applyAlignment="1">
      <alignment wrapText="1"/>
    </xf>
    <xf numFmtId="164" fontId="2" fillId="0" borderId="4" xfId="0" applyNumberFormat="1" applyFont="1" applyBorder="1" applyAlignment="1">
      <alignment wrapText="1"/>
    </xf>
    <xf numFmtId="165" fontId="5" fillId="0" borderId="0" xfId="1" applyNumberFormat="1" applyFont="1" applyBorder="1" applyAlignment="1" applyProtection="1">
      <alignment wrapText="1"/>
    </xf>
    <xf numFmtId="165" fontId="3" fillId="5" borderId="0" xfId="0" applyNumberFormat="1" applyFont="1" applyFill="1" applyAlignment="1">
      <alignment wrapText="1"/>
    </xf>
    <xf numFmtId="165" fontId="3" fillId="6" borderId="0" xfId="0" applyNumberFormat="1" applyFont="1" applyFill="1" applyAlignment="1">
      <alignment wrapText="1"/>
    </xf>
    <xf numFmtId="165" fontId="12" fillId="0" borderId="4" xfId="0" applyNumberFormat="1" applyFont="1" applyBorder="1" applyAlignment="1">
      <alignment wrapText="1"/>
    </xf>
    <xf numFmtId="165" fontId="5" fillId="0" borderId="4" xfId="1" applyNumberFormat="1" applyFont="1" applyBorder="1" applyAlignment="1" applyProtection="1">
      <alignment wrapText="1"/>
    </xf>
    <xf numFmtId="165" fontId="3" fillId="0" borderId="0" xfId="0" applyNumberFormat="1" applyFont="1" applyAlignment="1">
      <alignment wrapText="1"/>
    </xf>
    <xf numFmtId="165" fontId="5" fillId="0" borderId="4" xfId="0" applyNumberFormat="1" applyFont="1" applyBorder="1" applyAlignment="1">
      <alignment wrapText="1"/>
    </xf>
    <xf numFmtId="0" fontId="3" fillId="0" borderId="0" xfId="0" applyFont="1" applyAlignment="1" applyProtection="1">
      <alignment vertical="center" wrapText="1"/>
      <protection locked="0"/>
    </xf>
    <xf numFmtId="165" fontId="3" fillId="6" borderId="0" xfId="0" applyNumberFormat="1" applyFont="1" applyFill="1" applyAlignment="1" applyProtection="1">
      <alignment vertical="center" wrapText="1"/>
      <protection locked="0"/>
    </xf>
    <xf numFmtId="165" fontId="3" fillId="0" borderId="0" xfId="0" applyNumberFormat="1" applyFont="1" applyAlignment="1" applyProtection="1">
      <alignment vertical="center" wrapText="1"/>
      <protection locked="0"/>
    </xf>
    <xf numFmtId="165" fontId="10" fillId="2" borderId="2" xfId="0" applyNumberFormat="1" applyFont="1" applyFill="1" applyBorder="1" applyAlignment="1">
      <alignment horizontal="right" vertical="center" wrapText="1"/>
    </xf>
    <xf numFmtId="164" fontId="4" fillId="0" borderId="3" xfId="0" applyNumberFormat="1" applyFont="1" applyBorder="1" applyAlignment="1" applyProtection="1">
      <alignment vertical="center" wrapText="1"/>
      <protection locked="0"/>
    </xf>
    <xf numFmtId="165" fontId="5" fillId="0" borderId="0" xfId="1" applyNumberFormat="1" applyFont="1" applyBorder="1" applyAlignment="1" applyProtection="1">
      <alignment vertical="center" wrapText="1"/>
      <protection locked="0"/>
    </xf>
    <xf numFmtId="165" fontId="3" fillId="5" borderId="0" xfId="0" applyNumberFormat="1" applyFont="1" applyFill="1" applyAlignment="1" applyProtection="1">
      <alignment vertical="center" wrapText="1"/>
      <protection locked="0"/>
    </xf>
    <xf numFmtId="165" fontId="4" fillId="0" borderId="3" xfId="0" applyNumberFormat="1" applyFont="1" applyBorder="1" applyAlignment="1" applyProtection="1">
      <alignment vertical="center" wrapText="1"/>
      <protection locked="0"/>
    </xf>
    <xf numFmtId="165" fontId="5" fillId="0" borderId="3" xfId="1" applyNumberFormat="1" applyFont="1" applyBorder="1" applyAlignment="1" applyProtection="1">
      <alignment vertical="center" wrapText="1"/>
      <protection locked="0"/>
    </xf>
    <xf numFmtId="165" fontId="5" fillId="0" borderId="3" xfId="0" applyNumberFormat="1" applyFont="1" applyBorder="1" applyAlignment="1" applyProtection="1">
      <alignment vertical="center" wrapText="1"/>
      <protection locked="0"/>
    </xf>
    <xf numFmtId="165" fontId="2" fillId="0" borderId="3" xfId="0" applyNumberFormat="1" applyFont="1" applyBorder="1" applyAlignment="1" applyProtection="1">
      <alignment vertical="center" wrapText="1"/>
      <protection locked="0"/>
    </xf>
    <xf numFmtId="165" fontId="17" fillId="0" borderId="0" xfId="0" applyNumberFormat="1" applyFont="1" applyAlignment="1" applyProtection="1">
      <alignment vertical="center" wrapText="1"/>
      <protection locked="0"/>
    </xf>
    <xf numFmtId="165" fontId="3" fillId="0" borderId="3" xfId="0" applyNumberFormat="1"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29" fillId="0" borderId="0" xfId="3" applyFont="1"/>
    <xf numFmtId="0" fontId="29" fillId="0" borderId="0" xfId="3" applyFont="1" applyAlignment="1">
      <alignment horizontal="left"/>
    </xf>
    <xf numFmtId="10" fontId="30" fillId="0" borderId="0" xfId="2" applyNumberFormat="1" applyFont="1" applyAlignment="1">
      <alignment horizontal="left"/>
    </xf>
    <xf numFmtId="9" fontId="30" fillId="0" borderId="0" xfId="2" applyFont="1" applyAlignment="1">
      <alignment horizontal="left"/>
    </xf>
    <xf numFmtId="0" fontId="29" fillId="0" borderId="0" xfId="3" applyFont="1" applyAlignment="1">
      <alignment horizontal="center" wrapText="1"/>
    </xf>
    <xf numFmtId="0" fontId="29" fillId="0" borderId="0" xfId="3" applyFont="1" applyAlignment="1">
      <alignment wrapText="1"/>
    </xf>
    <xf numFmtId="0" fontId="29" fillId="0" borderId="0" xfId="3" applyFont="1" applyAlignment="1">
      <alignment horizontal="right"/>
    </xf>
    <xf numFmtId="164" fontId="29" fillId="3" borderId="0" xfId="5" applyNumberFormat="1" applyFont="1" applyFill="1"/>
    <xf numFmtId="10" fontId="29" fillId="0" borderId="0" xfId="5" applyNumberFormat="1" applyFont="1"/>
    <xf numFmtId="164" fontId="29" fillId="0" borderId="0" xfId="5" applyNumberFormat="1" applyFont="1"/>
    <xf numFmtId="10" fontId="29" fillId="0" borderId="0" xfId="4" applyNumberFormat="1" applyFont="1"/>
    <xf numFmtId="10" fontId="29" fillId="0" borderId="0" xfId="3" applyNumberFormat="1" applyFont="1"/>
    <xf numFmtId="169" fontId="29" fillId="0" borderId="0" xfId="4" applyNumberFormat="1" applyFont="1"/>
    <xf numFmtId="168" fontId="29" fillId="0" borderId="0" xfId="3" quotePrefix="1" applyNumberFormat="1" applyFont="1"/>
    <xf numFmtId="0" fontId="29" fillId="0" borderId="0" xfId="3" quotePrefix="1" applyFont="1"/>
    <xf numFmtId="0" fontId="29" fillId="10" borderId="0" xfId="3" applyFont="1" applyFill="1"/>
    <xf numFmtId="164" fontId="29" fillId="10" borderId="0" xfId="5" applyNumberFormat="1" applyFont="1" applyFill="1"/>
    <xf numFmtId="10" fontId="29" fillId="5" borderId="0" xfId="4" applyNumberFormat="1" applyFont="1" applyFill="1"/>
    <xf numFmtId="10" fontId="29" fillId="10" borderId="0" xfId="4" applyNumberFormat="1" applyFont="1" applyFill="1"/>
    <xf numFmtId="164" fontId="29" fillId="0" borderId="0" xfId="3" applyNumberFormat="1" applyFont="1"/>
    <xf numFmtId="10" fontId="29" fillId="0" borderId="0" xfId="2" applyNumberFormat="1" applyFont="1"/>
    <xf numFmtId="0" fontId="31" fillId="0" borderId="9" xfId="6" applyFont="1" applyBorder="1" applyAlignment="1">
      <alignment horizontal="center" vertical="center" wrapText="1"/>
    </xf>
    <xf numFmtId="9" fontId="29" fillId="0" borderId="0" xfId="3" applyNumberFormat="1" applyFont="1"/>
    <xf numFmtId="0" fontId="31" fillId="11" borderId="9" xfId="6" applyFont="1" applyFill="1" applyBorder="1" applyAlignment="1">
      <alignment horizontal="center" vertical="center" wrapText="1"/>
    </xf>
    <xf numFmtId="170" fontId="15" fillId="0" borderId="0" xfId="3" applyNumberFormat="1" applyFont="1" applyAlignment="1">
      <alignment horizontal="left"/>
    </xf>
    <xf numFmtId="0" fontId="15" fillId="0" borderId="0" xfId="3" applyFont="1" applyAlignment="1">
      <alignment horizontal="center" wrapText="1"/>
    </xf>
    <xf numFmtId="165" fontId="16" fillId="7" borderId="0" xfId="5" applyNumberFormat="1" applyFont="1" applyFill="1"/>
    <xf numFmtId="0" fontId="24" fillId="0" borderId="9" xfId="6" applyFont="1" applyBorder="1" applyAlignment="1">
      <alignment horizontal="center" vertical="center" wrapText="1"/>
    </xf>
    <xf numFmtId="0" fontId="3" fillId="0" borderId="0" xfId="0" quotePrefix="1" applyFont="1" applyAlignment="1">
      <alignment vertical="top"/>
    </xf>
    <xf numFmtId="165" fontId="3" fillId="4" borderId="5" xfId="0" applyNumberFormat="1" applyFont="1" applyFill="1" applyBorder="1" applyAlignment="1">
      <alignment vertical="top" wrapText="1"/>
    </xf>
    <xf numFmtId="165" fontId="3" fillId="4" borderId="0" xfId="0" applyNumberFormat="1" applyFont="1" applyFill="1" applyAlignment="1">
      <alignment vertical="top" wrapText="1"/>
    </xf>
    <xf numFmtId="0" fontId="3" fillId="0" borderId="0" xfId="0" applyFont="1" applyAlignment="1">
      <alignment horizontal="lef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3" borderId="0" xfId="0" applyFont="1" applyFill="1" applyAlignment="1">
      <alignment vertical="top" wrapText="1"/>
    </xf>
    <xf numFmtId="0" fontId="15" fillId="0" borderId="0" xfId="3" applyFont="1" applyAlignment="1">
      <alignment horizontal="left"/>
    </xf>
    <xf numFmtId="0" fontId="16" fillId="0" borderId="0" xfId="3" applyFont="1" applyAlignment="1">
      <alignment horizontal="center"/>
    </xf>
    <xf numFmtId="0" fontId="24" fillId="0" borderId="9" xfId="6" applyFont="1" applyBorder="1" applyAlignment="1">
      <alignment horizontal="center" vertical="center" wrapText="1"/>
    </xf>
    <xf numFmtId="0" fontId="24" fillId="0" borderId="10" xfId="6" applyFont="1" applyBorder="1" applyAlignment="1">
      <alignment horizontal="center" vertical="center" wrapText="1"/>
    </xf>
    <xf numFmtId="0" fontId="24" fillId="0" borderId="2" xfId="6" applyFont="1" applyBorder="1" applyAlignment="1">
      <alignment horizontal="center" vertical="center" wrapText="1"/>
    </xf>
    <xf numFmtId="8" fontId="25" fillId="0" borderId="10" xfId="6" applyNumberFormat="1" applyFont="1" applyBorder="1" applyAlignment="1">
      <alignment horizontal="center" vertical="center" wrapText="1"/>
    </xf>
    <xf numFmtId="8" fontId="25" fillId="0" borderId="12" xfId="6" applyNumberFormat="1" applyFont="1" applyBorder="1" applyAlignment="1">
      <alignment horizontal="center" vertical="center" wrapText="1"/>
    </xf>
    <xf numFmtId="8" fontId="23" fillId="0" borderId="2" xfId="6" applyNumberFormat="1" applyBorder="1" applyAlignment="1">
      <alignment horizontal="center" vertical="center" wrapText="1"/>
    </xf>
    <xf numFmtId="0" fontId="15" fillId="0" borderId="0" xfId="3" applyFont="1" applyAlignment="1">
      <alignment horizontal="center"/>
    </xf>
    <xf numFmtId="8" fontId="23" fillId="0" borderId="9" xfId="6" quotePrefix="1" applyNumberFormat="1" applyBorder="1" applyAlignment="1">
      <alignment horizontal="center" vertical="center" wrapText="1"/>
    </xf>
    <xf numFmtId="8" fontId="23" fillId="0" borderId="10" xfId="6" applyNumberFormat="1" applyBorder="1" applyAlignment="1">
      <alignment horizontal="center" vertical="center" wrapText="1"/>
    </xf>
    <xf numFmtId="8" fontId="23" fillId="0" borderId="2" xfId="6" quotePrefix="1" applyNumberFormat="1" applyBorder="1" applyAlignment="1">
      <alignment horizontal="center" vertical="center" wrapText="1"/>
    </xf>
    <xf numFmtId="8" fontId="23" fillId="0" borderId="9" xfId="6" applyNumberFormat="1" applyBorder="1" applyAlignment="1">
      <alignment horizontal="center" vertical="center" wrapText="1"/>
    </xf>
    <xf numFmtId="8" fontId="23" fillId="0" borderId="8" xfId="6" applyNumberFormat="1" applyBorder="1" applyAlignment="1">
      <alignment horizontal="center" vertical="center" wrapText="1"/>
    </xf>
    <xf numFmtId="8" fontId="23" fillId="0" borderId="3" xfId="6" applyNumberFormat="1" applyBorder="1" applyAlignment="1">
      <alignment horizontal="center" vertical="center" wrapText="1"/>
    </xf>
    <xf numFmtId="8" fontId="23" fillId="0" borderId="11" xfId="6" applyNumberFormat="1" applyBorder="1" applyAlignment="1">
      <alignment horizontal="center" vertical="center" wrapText="1"/>
    </xf>
    <xf numFmtId="8" fontId="26" fillId="0" borderId="9" xfId="6" applyNumberFormat="1" applyFont="1" applyBorder="1" applyAlignment="1">
      <alignment horizontal="center" vertical="center" wrapText="1"/>
    </xf>
    <xf numFmtId="0" fontId="29" fillId="0" borderId="0" xfId="3" applyFont="1" applyAlignment="1">
      <alignment horizontal="left"/>
    </xf>
    <xf numFmtId="0" fontId="31" fillId="0" borderId="9" xfId="6" applyFont="1" applyBorder="1" applyAlignment="1">
      <alignment horizontal="center" vertical="center" wrapText="1"/>
    </xf>
    <xf numFmtId="8" fontId="26" fillId="11" borderId="9" xfId="6" quotePrefix="1" applyNumberFormat="1" applyFont="1" applyFill="1" applyBorder="1" applyAlignment="1">
      <alignment horizontal="center" vertical="center" wrapText="1"/>
    </xf>
    <xf numFmtId="8" fontId="26" fillId="11" borderId="9" xfId="6" applyNumberFormat="1" applyFont="1" applyFill="1" applyBorder="1" applyAlignment="1">
      <alignment horizontal="center" vertical="center" wrapText="1"/>
    </xf>
    <xf numFmtId="8" fontId="23" fillId="7" borderId="9" xfId="6" applyNumberFormat="1" applyFill="1" applyBorder="1" applyAlignment="1">
      <alignment horizontal="center" vertical="center" wrapText="1"/>
    </xf>
    <xf numFmtId="8" fontId="23" fillId="7" borderId="10" xfId="6" applyNumberFormat="1" applyFill="1" applyBorder="1" applyAlignment="1">
      <alignment horizontal="center" vertical="center" wrapText="1"/>
    </xf>
    <xf numFmtId="8" fontId="23" fillId="7" borderId="8" xfId="6" applyNumberFormat="1" applyFill="1" applyBorder="1" applyAlignment="1">
      <alignment horizontal="center" vertical="center" wrapText="1"/>
    </xf>
    <xf numFmtId="8" fontId="23" fillId="7" borderId="3" xfId="6" applyNumberFormat="1" applyFill="1" applyBorder="1" applyAlignment="1">
      <alignment horizontal="center" vertical="center" wrapText="1"/>
    </xf>
    <xf numFmtId="8" fontId="23" fillId="7" borderId="11" xfId="6" applyNumberFormat="1" applyFill="1" applyBorder="1" applyAlignment="1">
      <alignment horizontal="center" vertical="center" wrapText="1"/>
    </xf>
    <xf numFmtId="8" fontId="23" fillId="7" borderId="9" xfId="6" quotePrefix="1" applyNumberFormat="1" applyFill="1" applyBorder="1" applyAlignment="1">
      <alignment horizontal="center" vertical="center" wrapText="1"/>
    </xf>
    <xf numFmtId="8" fontId="23" fillId="7" borderId="2" xfId="6" quotePrefix="1" applyNumberFormat="1" applyFill="1" applyBorder="1" applyAlignment="1">
      <alignment horizontal="center" vertical="center" wrapText="1"/>
    </xf>
    <xf numFmtId="8" fontId="23" fillId="7" borderId="2" xfId="6" applyNumberFormat="1" applyFill="1" applyBorder="1" applyAlignment="1">
      <alignment horizontal="center" vertical="center" wrapText="1"/>
    </xf>
    <xf numFmtId="0" fontId="16" fillId="7" borderId="0" xfId="3" applyFont="1" applyFill="1" applyAlignment="1">
      <alignment horizontal="center"/>
    </xf>
    <xf numFmtId="0" fontId="24" fillId="7" borderId="9" xfId="6" applyFont="1" applyFill="1" applyBorder="1" applyAlignment="1">
      <alignment horizontal="center" vertical="center" wrapText="1"/>
    </xf>
    <xf numFmtId="0" fontId="24" fillId="7" borderId="10" xfId="6" applyFont="1" applyFill="1" applyBorder="1" applyAlignment="1">
      <alignment horizontal="center" vertical="center" wrapText="1"/>
    </xf>
    <xf numFmtId="0" fontId="24" fillId="7" borderId="2" xfId="6" applyFont="1" applyFill="1" applyBorder="1" applyAlignment="1">
      <alignment horizontal="center" vertical="center" wrapText="1"/>
    </xf>
    <xf numFmtId="8" fontId="25" fillId="7" borderId="9" xfId="6" applyNumberFormat="1" applyFont="1" applyFill="1" applyBorder="1" applyAlignment="1">
      <alignment horizontal="center" vertical="center" wrapText="1"/>
    </xf>
    <xf numFmtId="8" fontId="25" fillId="7" borderId="10" xfId="6" applyNumberFormat="1" applyFont="1" applyFill="1" applyBorder="1" applyAlignment="1">
      <alignment horizontal="center" vertical="center" wrapText="1"/>
    </xf>
    <xf numFmtId="165" fontId="9" fillId="12" borderId="2" xfId="0" applyNumberFormat="1" applyFont="1" applyFill="1" applyBorder="1" applyAlignment="1" applyProtection="1">
      <alignment horizontal="right" vertical="center" wrapText="1"/>
      <protection locked="0"/>
    </xf>
    <xf numFmtId="165" fontId="10" fillId="13" borderId="2" xfId="0" applyNumberFormat="1" applyFont="1" applyFill="1" applyBorder="1" applyAlignment="1" applyProtection="1">
      <alignment vertical="center" wrapText="1"/>
      <protection locked="0"/>
    </xf>
    <xf numFmtId="165" fontId="10" fillId="14" borderId="2" xfId="0" applyNumberFormat="1" applyFont="1" applyFill="1" applyBorder="1" applyAlignment="1" applyProtection="1">
      <alignment vertical="center" wrapText="1"/>
      <protection locked="0"/>
    </xf>
    <xf numFmtId="164" fontId="32" fillId="0" borderId="0" xfId="5" applyNumberFormat="1" applyFont="1"/>
    <xf numFmtId="0" fontId="4" fillId="0" borderId="0" xfId="0" applyFont="1" applyAlignment="1">
      <alignment horizontal="center" vertical="center" wrapText="1"/>
    </xf>
  </cellXfs>
  <cellStyles count="7">
    <cellStyle name="Currency" xfId="1" builtinId="4"/>
    <cellStyle name="Currency 2" xfId="5" xr:uid="{734B02FD-D90D-42C7-9612-28FC74972AF0}"/>
    <cellStyle name="Excel Built-in Normal" xfId="3" xr:uid="{8974AB0D-C2C9-46D2-9854-17783FAD5E54}"/>
    <cellStyle name="Normal" xfId="0" builtinId="0"/>
    <cellStyle name="Normal 2" xfId="6" xr:uid="{72588709-0955-45BA-8AF6-31631F39C111}"/>
    <cellStyle name="Percent" xfId="2" builtinId="5"/>
    <cellStyle name="Percent 2" xfId="4" xr:uid="{CBEDAD3C-FCFF-4CC7-AFE2-AF9D458D85D7}"/>
  </cellStyles>
  <dxfs count="0"/>
  <tableStyles count="0" defaultTableStyle="TableStyleMedium2" defaultPivotStyle="PivotStyleLight16"/>
  <colors>
    <mruColors>
      <color rgb="FFFCFC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rswissdairy-my.sharepoint.com/personal/annelies_norswissdairy_onmicrosoft_com/Documents/Anne%20Synod%20Compensation%20Committee/2024%20Synod%20Guidelines/2024%20Lay%20Leader%20Salary%20Guideline%20Options.xlsx" TargetMode="External"/><Relationship Id="rId1" Type="http://schemas.openxmlformats.org/officeDocument/2006/relationships/externalLinkPath" Target="/personal/annelies_norswissdairy_onmicrosoft_com/Documents/Anne%20Synod%20Compensation%20Committee/2024%20Synod%20Guidelines/2024%20Lay%20Leader%20Salary%20Guideline%20Op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annelies_norswissdairy_onmicrosoft_com/Documents/Anne%20Synod%20Compensation%20Committee/2023%20Synod%20Guidelines/2023%20Lay%20Leader%20Salary%20Guideline%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ummary"/>
      <sheetName val="2023 Lay Leaders Base"/>
      <sheetName val="2024 Lay Leaders 10%"/>
      <sheetName val="2024 Lay Leaders 9.5%"/>
      <sheetName val="2024 Lay Leaders 9%"/>
      <sheetName val="2024 Lay Leaders 8.5%"/>
      <sheetName val="2024 Lay Leaders 8%"/>
      <sheetName val="2024 Lay Leaders 7.5%"/>
      <sheetName val="2024 Lay Leaders 7% "/>
      <sheetName val="2024 Lay Leaders 6.5%"/>
      <sheetName val="2024 Lay Leaders 6%"/>
      <sheetName val="2024 Lay Leaders 5.5%"/>
      <sheetName val="2024 Lay Leaders 5%"/>
      <sheetName val="2024 Lay Leaders 4.5%"/>
      <sheetName val="2023 Whole Table Comparison"/>
      <sheetName val="2022 Lay Leaders Base"/>
      <sheetName val="2021 Lay Leaders Base"/>
    </sheetNames>
    <sheetDataSet>
      <sheetData sheetId="0"/>
      <sheetData sheetId="1">
        <row r="32">
          <cell r="H32">
            <v>12.502000000000001</v>
          </cell>
          <cell r="J32">
            <v>12.778640000000001</v>
          </cell>
        </row>
        <row r="33">
          <cell r="H33">
            <v>12.88504</v>
          </cell>
          <cell r="J33">
            <v>13.214880000000001</v>
          </cell>
        </row>
        <row r="34">
          <cell r="H34">
            <v>13.268080000000001</v>
          </cell>
          <cell r="J34">
            <v>13.980960000000001</v>
          </cell>
        </row>
        <row r="35">
          <cell r="H35">
            <v>13.714960000000001</v>
          </cell>
          <cell r="J35">
            <v>14.374640000000001</v>
          </cell>
        </row>
        <row r="36">
          <cell r="H36">
            <v>14.108640000000001</v>
          </cell>
          <cell r="J36">
            <v>15.087520000000001</v>
          </cell>
        </row>
        <row r="37">
          <cell r="H37">
            <v>14.53424</v>
          </cell>
          <cell r="J37">
            <v>15.864240000000001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ummary"/>
      <sheetName val="2023 Lay Proposal 4.5%"/>
      <sheetName val="2022 Lay Leaders Base"/>
      <sheetName val="2023 Lay Leaders 5%"/>
      <sheetName val="2023 Lay Leaders 3% "/>
      <sheetName val="2023 Lay Leaders 2%"/>
      <sheetName val="2023 Lay Leaders 1.5%"/>
      <sheetName val="2023 Lay Leaders 1%"/>
      <sheetName val="2023 Whole Table Comparison"/>
      <sheetName val="2021 Lay Leaders Base"/>
    </sheetNames>
    <sheetDataSet>
      <sheetData sheetId="0"/>
      <sheetData sheetId="1"/>
      <sheetData sheetId="2">
        <row r="31">
          <cell r="B31">
            <v>11.75</v>
          </cell>
          <cell r="D31">
            <v>12.01</v>
          </cell>
        </row>
        <row r="32">
          <cell r="B32">
            <v>12.11</v>
          </cell>
          <cell r="D32">
            <v>12.42</v>
          </cell>
        </row>
        <row r="33">
          <cell r="B33">
            <v>12.47</v>
          </cell>
          <cell r="D33">
            <v>13.14</v>
          </cell>
        </row>
        <row r="34">
          <cell r="B34">
            <v>12.89</v>
          </cell>
          <cell r="D34">
            <v>13.51</v>
          </cell>
        </row>
        <row r="35">
          <cell r="B35">
            <v>13.26</v>
          </cell>
          <cell r="D35">
            <v>14.18</v>
          </cell>
        </row>
        <row r="36">
          <cell r="B36">
            <v>13.66</v>
          </cell>
          <cell r="D36">
            <v>14.91</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7551-8D4D-4366-ACA7-8A9412782196}">
  <dimension ref="A1:D9"/>
  <sheetViews>
    <sheetView workbookViewId="0">
      <selection activeCell="B7" sqref="B7:B8"/>
    </sheetView>
  </sheetViews>
  <sheetFormatPr defaultRowHeight="22.5" customHeight="1" x14ac:dyDescent="0.35"/>
  <cols>
    <col min="1" max="1" width="8.7265625" style="10"/>
    <col min="2" max="2" width="68.6328125" style="7" customWidth="1"/>
    <col min="3" max="3" width="3.54296875" style="7" customWidth="1"/>
    <col min="4" max="4" width="12.08984375" style="10" customWidth="1"/>
    <col min="5" max="16384" width="8.7265625" style="7"/>
  </cols>
  <sheetData>
    <row r="1" spans="1:4" s="5" customFormat="1" ht="22.5" customHeight="1" x14ac:dyDescent="0.35">
      <c r="A1" s="9"/>
      <c r="B1" s="6" t="s">
        <v>46</v>
      </c>
      <c r="C1" s="6"/>
      <c r="D1" s="10"/>
    </row>
    <row r="3" spans="1:4" ht="22.5" customHeight="1" x14ac:dyDescent="0.35">
      <c r="A3" s="177" t="s">
        <v>38</v>
      </c>
      <c r="B3" s="180" t="s">
        <v>68</v>
      </c>
      <c r="D3" s="183" t="s">
        <v>67</v>
      </c>
    </row>
    <row r="4" spans="1:4" ht="22.5" customHeight="1" x14ac:dyDescent="0.35">
      <c r="A4" s="177"/>
      <c r="B4" s="180"/>
      <c r="D4" s="183"/>
    </row>
    <row r="5" spans="1:4" ht="22.5" customHeight="1" x14ac:dyDescent="0.35">
      <c r="A5" s="177" t="s">
        <v>39</v>
      </c>
      <c r="B5" s="180" t="s">
        <v>44</v>
      </c>
      <c r="C5" s="8"/>
      <c r="D5" s="178" t="s">
        <v>43</v>
      </c>
    </row>
    <row r="6" spans="1:4" ht="27" customHeight="1" x14ac:dyDescent="0.35">
      <c r="A6" s="177"/>
      <c r="B6" s="180"/>
      <c r="C6" s="8"/>
      <c r="D6" s="179"/>
    </row>
    <row r="7" spans="1:4" ht="22.5" customHeight="1" x14ac:dyDescent="0.35">
      <c r="A7" s="177" t="s">
        <v>40</v>
      </c>
      <c r="B7" s="180" t="s">
        <v>42</v>
      </c>
      <c r="C7" s="8"/>
      <c r="D7" s="181" t="s">
        <v>51</v>
      </c>
    </row>
    <row r="8" spans="1:4" ht="22.5" customHeight="1" x14ac:dyDescent="0.35">
      <c r="A8" s="177"/>
      <c r="B8" s="180"/>
      <c r="C8" s="8"/>
      <c r="D8" s="182"/>
    </row>
    <row r="9" spans="1:4" ht="33" customHeight="1" x14ac:dyDescent="0.35">
      <c r="A9" s="11" t="s">
        <v>41</v>
      </c>
      <c r="B9" s="8" t="s">
        <v>50</v>
      </c>
      <c r="D9" s="84" t="s">
        <v>45</v>
      </c>
    </row>
  </sheetData>
  <mergeCells count="9">
    <mergeCell ref="A3:A4"/>
    <mergeCell ref="D5:D6"/>
    <mergeCell ref="B5:B6"/>
    <mergeCell ref="B7:B8"/>
    <mergeCell ref="D7:D8"/>
    <mergeCell ref="A5:A6"/>
    <mergeCell ref="A7:A8"/>
    <mergeCell ref="B3:B4"/>
    <mergeCell ref="D3:D4"/>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C0DA-AF63-4180-B0A1-6B05179E4AD1}">
  <sheetPr>
    <pageSetUpPr fitToPage="1"/>
  </sheetPr>
  <dimension ref="A2:AB44"/>
  <sheetViews>
    <sheetView tabSelected="1" zoomScale="60" zoomScaleNormal="60" zoomScalePageLayoutView="40" workbookViewId="0">
      <selection activeCell="Q27" sqref="Q27"/>
    </sheetView>
  </sheetViews>
  <sheetFormatPr defaultColWidth="9.1796875" defaultRowHeight="15.5" x14ac:dyDescent="0.35"/>
  <cols>
    <col min="1" max="1" width="6.26953125" style="12" customWidth="1"/>
    <col min="2" max="2" width="47" style="12" customWidth="1"/>
    <col min="3" max="3" width="1.6328125" style="26" customWidth="1"/>
    <col min="4" max="4" width="1.90625" style="123" customWidth="1"/>
    <col min="5" max="5" width="1.90625" style="15" customWidth="1"/>
    <col min="6" max="6" width="21.6328125" style="12" customWidth="1"/>
    <col min="7" max="7" width="1.6328125" style="12" customWidth="1"/>
    <col min="8" max="8" width="12.453125" style="26" customWidth="1"/>
    <col min="9" max="9" width="1.6328125" style="26" customWidth="1"/>
    <col min="10" max="10" width="1.90625" style="123" customWidth="1"/>
    <col min="11" max="11" width="1.90625" style="15" customWidth="1"/>
    <col min="12" max="12" width="21.6328125" style="12" customWidth="1"/>
    <col min="13" max="13" width="1.81640625" style="12" customWidth="1"/>
    <col min="14" max="14" width="12.6328125" style="27" customWidth="1"/>
    <col min="15" max="15" width="5.6328125" style="12" customWidth="1"/>
    <col min="16" max="16" width="21.6328125" style="12" customWidth="1"/>
    <col min="17" max="17" width="1.81640625" style="12" customWidth="1"/>
    <col min="18" max="18" width="12.6328125" style="27" customWidth="1"/>
    <col min="19" max="19" width="1.6328125" style="26" customWidth="1"/>
    <col min="20" max="20" width="1.90625" style="123" customWidth="1"/>
    <col min="21" max="21" width="1.90625" style="15" customWidth="1"/>
    <col min="22" max="22" width="21.6328125" style="12" customWidth="1"/>
    <col min="23" max="23" width="1.81640625" style="12" customWidth="1"/>
    <col min="24" max="24" width="12.6328125" style="16" customWidth="1"/>
    <col min="25" max="25" width="5.6328125" style="12" customWidth="1"/>
    <col min="26" max="26" width="21.6328125" style="12" customWidth="1"/>
    <col min="27" max="27" width="1.81640625" style="12" customWidth="1"/>
    <col min="28" max="28" width="12.6328125" style="16" customWidth="1"/>
    <col min="29" max="16384" width="9.1796875" style="12"/>
  </cols>
  <sheetData>
    <row r="2" spans="1:28" ht="16" customHeight="1" x14ac:dyDescent="0.35">
      <c r="B2" s="12" t="s">
        <v>63</v>
      </c>
      <c r="C2" s="13"/>
      <c r="F2" s="104"/>
      <c r="H2" s="13"/>
      <c r="I2" s="13"/>
      <c r="N2" s="16"/>
      <c r="R2" s="16"/>
      <c r="S2" s="13"/>
    </row>
    <row r="3" spans="1:28" ht="16" customHeight="1" x14ac:dyDescent="0.35">
      <c r="B3" s="12" t="s">
        <v>78</v>
      </c>
      <c r="C3" s="13"/>
      <c r="F3" s="106">
        <v>0.06</v>
      </c>
      <c r="H3" s="13"/>
      <c r="I3" s="13"/>
      <c r="N3" s="16"/>
      <c r="R3" s="16"/>
      <c r="S3" s="13"/>
    </row>
    <row r="4" spans="1:28" ht="75" x14ac:dyDescent="0.35">
      <c r="C4" s="19"/>
      <c r="F4" s="20" t="s">
        <v>31</v>
      </c>
      <c r="G4" s="21"/>
      <c r="H4" s="22" t="s">
        <v>18</v>
      </c>
      <c r="I4" s="19"/>
      <c r="L4" s="20" t="s">
        <v>35</v>
      </c>
      <c r="N4" s="23" t="s">
        <v>19</v>
      </c>
      <c r="P4" s="20" t="s">
        <v>36</v>
      </c>
      <c r="R4" s="23" t="s">
        <v>20</v>
      </c>
      <c r="S4" s="19"/>
      <c r="V4" s="20" t="s">
        <v>48</v>
      </c>
      <c r="X4" s="24" t="s">
        <v>34</v>
      </c>
      <c r="Z4" s="20" t="s">
        <v>49</v>
      </c>
      <c r="AB4" s="24" t="s">
        <v>34</v>
      </c>
    </row>
    <row r="5" spans="1:28" ht="30" customHeight="1" x14ac:dyDescent="0.35">
      <c r="B5" s="25" t="s">
        <v>0</v>
      </c>
    </row>
    <row r="6" spans="1:28" ht="27" customHeight="1" x14ac:dyDescent="0.35">
      <c r="A6" s="12" t="s">
        <v>1</v>
      </c>
      <c r="B6" s="18" t="s">
        <v>2</v>
      </c>
      <c r="C6" s="28"/>
      <c r="D6" s="124"/>
      <c r="E6" s="30"/>
      <c r="F6" s="219"/>
      <c r="G6" s="31"/>
      <c r="H6" s="28">
        <f>F6/12</f>
        <v>0</v>
      </c>
      <c r="I6" s="28"/>
      <c r="J6" s="124"/>
      <c r="K6" s="30"/>
      <c r="L6" s="32" t="e">
        <f>VLOOKUP($F$2,'2026 Lay Leader Table'!A5:B26,2,FALSE)</f>
        <v>#N/A</v>
      </c>
      <c r="M6" s="33"/>
      <c r="N6" s="34" t="e">
        <f>L6/12</f>
        <v>#N/A</v>
      </c>
      <c r="O6" s="33"/>
      <c r="P6" s="32" t="e">
        <f>VLOOKUP($F$2,'2026 Lay Leader Table'!A5:D26,4,FALSE)</f>
        <v>#N/A</v>
      </c>
      <c r="Q6" s="33"/>
      <c r="R6" s="34" t="e">
        <f>P6/12</f>
        <v>#N/A</v>
      </c>
      <c r="S6" s="28"/>
      <c r="T6" s="124"/>
      <c r="U6" s="30"/>
      <c r="V6" s="80"/>
      <c r="W6" s="33"/>
      <c r="X6" s="33">
        <f>V6/12</f>
        <v>0</v>
      </c>
      <c r="Y6" s="33"/>
      <c r="Z6" s="80"/>
      <c r="AA6" s="33"/>
      <c r="AB6" s="33">
        <f>Z6/12</f>
        <v>0</v>
      </c>
    </row>
    <row r="7" spans="1:28" ht="6" customHeight="1" x14ac:dyDescent="0.35">
      <c r="B7" s="35"/>
      <c r="C7" s="28"/>
      <c r="D7" s="124"/>
      <c r="E7" s="30"/>
      <c r="F7" s="36"/>
      <c r="G7" s="36"/>
      <c r="H7" s="28"/>
      <c r="I7" s="28"/>
      <c r="J7" s="124"/>
      <c r="K7" s="30"/>
      <c r="L7" s="36"/>
      <c r="M7" s="33"/>
      <c r="N7" s="34"/>
      <c r="O7" s="33"/>
      <c r="P7" s="36"/>
      <c r="Q7" s="33"/>
      <c r="R7" s="34"/>
      <c r="S7" s="28"/>
      <c r="T7" s="124"/>
      <c r="U7" s="30"/>
      <c r="V7" s="36"/>
      <c r="W7" s="33"/>
      <c r="X7" s="33"/>
      <c r="Y7" s="33"/>
      <c r="Z7" s="36"/>
      <c r="AA7" s="33"/>
      <c r="AB7" s="33"/>
    </row>
    <row r="8" spans="1:28" ht="27" customHeight="1" x14ac:dyDescent="0.35">
      <c r="A8" s="12" t="s">
        <v>3</v>
      </c>
      <c r="B8" s="18" t="s">
        <v>9</v>
      </c>
      <c r="C8" s="28"/>
      <c r="D8" s="124"/>
      <c r="E8" s="30"/>
      <c r="F8" s="138"/>
      <c r="G8" s="38"/>
      <c r="H8" s="28">
        <f>F8/12</f>
        <v>0</v>
      </c>
      <c r="I8" s="28"/>
      <c r="J8" s="124"/>
      <c r="K8" s="30"/>
      <c r="L8" s="138"/>
      <c r="M8" s="33"/>
      <c r="N8" s="34">
        <f>M8/12</f>
        <v>0</v>
      </c>
      <c r="O8" s="33"/>
      <c r="P8" s="138"/>
      <c r="Q8" s="33"/>
      <c r="R8" s="34">
        <f>P8/12</f>
        <v>0</v>
      </c>
      <c r="S8" s="28"/>
      <c r="T8" s="124"/>
      <c r="U8" s="30"/>
      <c r="V8" s="138"/>
      <c r="W8" s="33"/>
      <c r="X8" s="33">
        <f>V8/12</f>
        <v>0</v>
      </c>
      <c r="Y8" s="33"/>
      <c r="Z8" s="138"/>
      <c r="AA8" s="33"/>
      <c r="AB8" s="33">
        <f>Z8/12</f>
        <v>0</v>
      </c>
    </row>
    <row r="9" spans="1:28" ht="6" customHeight="1" x14ac:dyDescent="0.35">
      <c r="C9" s="28"/>
      <c r="D9" s="124"/>
      <c r="E9" s="30"/>
      <c r="F9" s="37"/>
      <c r="G9" s="38"/>
      <c r="H9" s="28"/>
      <c r="I9" s="28"/>
      <c r="J9" s="124"/>
      <c r="K9" s="30"/>
      <c r="L9" s="38"/>
      <c r="M9" s="33"/>
      <c r="N9" s="34"/>
      <c r="O9" s="33"/>
      <c r="P9" s="38"/>
      <c r="Q9" s="33"/>
      <c r="R9" s="34"/>
      <c r="S9" s="28"/>
      <c r="T9" s="124"/>
      <c r="U9" s="30"/>
      <c r="V9" s="38"/>
      <c r="W9" s="33"/>
      <c r="X9" s="33"/>
      <c r="Y9" s="33"/>
      <c r="Z9" s="38"/>
      <c r="AA9" s="33"/>
      <c r="AB9" s="33"/>
    </row>
    <row r="10" spans="1:28" s="51" customFormat="1" ht="40" customHeight="1" x14ac:dyDescent="0.35">
      <c r="A10" s="12" t="s">
        <v>4</v>
      </c>
      <c r="B10" s="44" t="s">
        <v>64</v>
      </c>
      <c r="C10" s="39"/>
      <c r="D10" s="124"/>
      <c r="E10" s="30"/>
      <c r="F10" s="45">
        <f>SUM(F6:F9)</f>
        <v>0</v>
      </c>
      <c r="G10" s="45"/>
      <c r="H10" s="46">
        <f>F10/12</f>
        <v>0</v>
      </c>
      <c r="I10" s="39"/>
      <c r="J10" s="124"/>
      <c r="K10" s="30"/>
      <c r="L10" s="45" t="e">
        <f>SUM(L6:L9)</f>
        <v>#N/A</v>
      </c>
      <c r="M10" s="33"/>
      <c r="N10" s="47" t="e">
        <f>L10/12</f>
        <v>#N/A</v>
      </c>
      <c r="O10" s="33"/>
      <c r="P10" s="45" t="e">
        <f>SUM(P6:P9)</f>
        <v>#N/A</v>
      </c>
      <c r="Q10" s="33"/>
      <c r="R10" s="47" t="e">
        <f>P10/12</f>
        <v>#N/A</v>
      </c>
      <c r="S10" s="39"/>
      <c r="T10" s="124"/>
      <c r="U10" s="30"/>
      <c r="V10" s="48">
        <f>SUM(V6:V9)</f>
        <v>0</v>
      </c>
      <c r="W10" s="49"/>
      <c r="X10" s="50">
        <f>V10/12</f>
        <v>0</v>
      </c>
      <c r="Y10" s="33"/>
      <c r="Z10" s="48">
        <f>SUM(Z6:Z9)</f>
        <v>0</v>
      </c>
      <c r="AA10" s="49"/>
      <c r="AB10" s="50">
        <f>Z10/12</f>
        <v>0</v>
      </c>
    </row>
    <row r="11" spans="1:28" ht="17.5" customHeight="1" x14ac:dyDescent="0.35">
      <c r="B11" s="18"/>
      <c r="C11" s="28"/>
      <c r="D11" s="124"/>
      <c r="E11" s="30"/>
      <c r="F11" s="52"/>
      <c r="G11" s="52"/>
      <c r="H11" s="28"/>
      <c r="I11" s="28"/>
      <c r="J11" s="124"/>
      <c r="K11" s="30"/>
      <c r="L11" s="52"/>
      <c r="M11" s="33"/>
      <c r="N11" s="34"/>
      <c r="O11" s="33"/>
      <c r="P11" s="52"/>
      <c r="Q11" s="33"/>
      <c r="R11" s="34"/>
      <c r="S11" s="28"/>
      <c r="T11" s="124"/>
      <c r="U11" s="30"/>
      <c r="V11" s="52"/>
      <c r="W11" s="33"/>
      <c r="X11" s="33"/>
      <c r="Y11" s="33"/>
      <c r="Z11" s="52"/>
      <c r="AA11" s="33"/>
      <c r="AB11" s="33"/>
    </row>
    <row r="12" spans="1:28" ht="30" customHeight="1" x14ac:dyDescent="0.35">
      <c r="B12" s="25" t="s">
        <v>15</v>
      </c>
      <c r="C12" s="28"/>
      <c r="D12" s="124"/>
      <c r="E12" s="30"/>
      <c r="F12" s="52"/>
      <c r="G12" s="52"/>
      <c r="H12" s="28"/>
      <c r="I12" s="28"/>
      <c r="J12" s="124"/>
      <c r="K12" s="30"/>
      <c r="L12" s="52"/>
      <c r="M12" s="33"/>
      <c r="N12" s="34"/>
      <c r="O12" s="33"/>
      <c r="P12" s="52"/>
      <c r="Q12" s="33"/>
      <c r="R12" s="34"/>
      <c r="S12" s="28"/>
      <c r="T12" s="124"/>
      <c r="U12" s="30"/>
      <c r="V12" s="52"/>
      <c r="W12" s="33"/>
      <c r="X12" s="33"/>
      <c r="Y12" s="33"/>
      <c r="Z12" s="52"/>
      <c r="AA12" s="33"/>
      <c r="AB12" s="33"/>
    </row>
    <row r="13" spans="1:28" ht="27" customHeight="1" x14ac:dyDescent="0.35">
      <c r="A13" s="12" t="s">
        <v>5</v>
      </c>
      <c r="B13" s="18" t="s">
        <v>16</v>
      </c>
      <c r="C13" s="28"/>
      <c r="D13" s="124"/>
      <c r="E13" s="30"/>
      <c r="F13" s="81"/>
      <c r="G13" s="52"/>
      <c r="H13" s="28"/>
      <c r="I13" s="28"/>
      <c r="J13" s="124"/>
      <c r="K13" s="30"/>
      <c r="L13" s="81"/>
      <c r="M13" s="33"/>
      <c r="N13" s="34"/>
      <c r="O13" s="33"/>
      <c r="P13" s="81"/>
      <c r="Q13" s="33"/>
      <c r="R13" s="34"/>
      <c r="S13" s="28"/>
      <c r="T13" s="124"/>
      <c r="U13" s="30"/>
      <c r="V13" s="81"/>
      <c r="W13" s="33"/>
      <c r="X13" s="33">
        <f>V13/12</f>
        <v>0</v>
      </c>
      <c r="Y13" s="33"/>
      <c r="Z13" s="81"/>
      <c r="AA13" s="33"/>
      <c r="AB13" s="33">
        <f>Z13/12</f>
        <v>0</v>
      </c>
    </row>
    <row r="14" spans="1:28" ht="6" customHeight="1" x14ac:dyDescent="0.35">
      <c r="B14" s="18"/>
      <c r="C14" s="28"/>
      <c r="D14" s="124"/>
      <c r="E14" s="30"/>
      <c r="F14" s="52"/>
      <c r="G14" s="52"/>
      <c r="H14" s="28"/>
      <c r="I14" s="28"/>
      <c r="J14" s="124"/>
      <c r="K14" s="30"/>
      <c r="L14" s="52"/>
      <c r="M14" s="33"/>
      <c r="N14" s="34"/>
      <c r="O14" s="33"/>
      <c r="P14" s="52"/>
      <c r="Q14" s="33"/>
      <c r="R14" s="34"/>
      <c r="S14" s="28"/>
      <c r="T14" s="124"/>
      <c r="U14" s="30"/>
      <c r="V14" s="52"/>
      <c r="W14" s="33"/>
      <c r="X14" s="33"/>
      <c r="Y14" s="33"/>
      <c r="Z14" s="52"/>
      <c r="AA14" s="33"/>
      <c r="AB14" s="33"/>
    </row>
    <row r="15" spans="1:28" s="43" customFormat="1" ht="24" customHeight="1" x14ac:dyDescent="0.35">
      <c r="A15" s="12" t="s">
        <v>6</v>
      </c>
      <c r="B15" s="53" t="s">
        <v>17</v>
      </c>
      <c r="C15" s="39"/>
      <c r="D15" s="124"/>
      <c r="E15" s="30"/>
      <c r="F15" s="81"/>
      <c r="G15" s="54"/>
      <c r="H15" s="40"/>
      <c r="I15" s="39"/>
      <c r="J15" s="124"/>
      <c r="K15" s="30"/>
      <c r="L15" s="81"/>
      <c r="M15" s="33"/>
      <c r="N15" s="41"/>
      <c r="O15" s="33"/>
      <c r="P15" s="81"/>
      <c r="Q15" s="33"/>
      <c r="R15" s="41"/>
      <c r="S15" s="39"/>
      <c r="T15" s="124"/>
      <c r="U15" s="30"/>
      <c r="V15" s="81"/>
      <c r="W15" s="33"/>
      <c r="X15" s="33">
        <f>V15/12</f>
        <v>0</v>
      </c>
      <c r="Y15" s="33"/>
      <c r="Z15" s="81"/>
      <c r="AA15" s="33"/>
      <c r="AB15" s="33">
        <f>Z15/12</f>
        <v>0</v>
      </c>
    </row>
    <row r="16" spans="1:28" s="51" customFormat="1" ht="40" customHeight="1" x14ac:dyDescent="0.35">
      <c r="A16" s="12" t="s">
        <v>7</v>
      </c>
      <c r="B16" s="44" t="s">
        <v>32</v>
      </c>
      <c r="C16" s="39"/>
      <c r="D16" s="124"/>
      <c r="E16" s="30"/>
      <c r="F16" s="45">
        <f>SUM(F8:F15)</f>
        <v>0</v>
      </c>
      <c r="G16" s="45"/>
      <c r="H16" s="46">
        <f>F16/12</f>
        <v>0</v>
      </c>
      <c r="I16" s="39"/>
      <c r="J16" s="124"/>
      <c r="K16" s="30"/>
      <c r="L16" s="45">
        <f>SUM(L13:L15)</f>
        <v>0</v>
      </c>
      <c r="M16" s="33"/>
      <c r="N16" s="47">
        <f>L16/12</f>
        <v>0</v>
      </c>
      <c r="O16" s="33"/>
      <c r="P16" s="45">
        <f>SUM(P13:P15)</f>
        <v>0</v>
      </c>
      <c r="Q16" s="33"/>
      <c r="R16" s="47">
        <f>P16/12</f>
        <v>0</v>
      </c>
      <c r="S16" s="39"/>
      <c r="T16" s="124"/>
      <c r="U16" s="30"/>
      <c r="V16" s="45">
        <f>SUM(V13:V15)</f>
        <v>0</v>
      </c>
      <c r="W16" s="33"/>
      <c r="X16" s="50">
        <f>V16/12</f>
        <v>0</v>
      </c>
      <c r="Y16" s="33"/>
      <c r="Z16" s="45">
        <f>SUM(Z13:Z15)</f>
        <v>0</v>
      </c>
      <c r="AA16" s="33"/>
      <c r="AB16" s="50">
        <f>Z16/12</f>
        <v>0</v>
      </c>
    </row>
    <row r="17" spans="1:28" ht="17.5" customHeight="1" x14ac:dyDescent="0.35">
      <c r="B17" s="18"/>
      <c r="C17" s="28"/>
      <c r="D17" s="124"/>
      <c r="E17" s="30"/>
      <c r="F17" s="52"/>
      <c r="G17" s="52"/>
      <c r="H17" s="28"/>
      <c r="I17" s="28"/>
      <c r="J17" s="124"/>
      <c r="K17" s="30"/>
      <c r="L17" s="52"/>
      <c r="M17" s="33"/>
      <c r="N17" s="34"/>
      <c r="O17" s="33"/>
      <c r="P17" s="52"/>
      <c r="Q17" s="33"/>
      <c r="R17" s="34"/>
      <c r="S17" s="28"/>
      <c r="T17" s="124"/>
      <c r="U17" s="30"/>
      <c r="V17" s="33"/>
      <c r="W17" s="33"/>
      <c r="X17" s="33"/>
      <c r="Y17" s="33"/>
      <c r="Z17" s="33"/>
      <c r="AA17" s="33"/>
      <c r="AB17" s="33"/>
    </row>
    <row r="18" spans="1:28" ht="18.75" hidden="1" customHeight="1" x14ac:dyDescent="0.35">
      <c r="B18" s="16"/>
      <c r="C18" s="28"/>
      <c r="D18" s="124"/>
      <c r="E18" s="30"/>
      <c r="F18" s="33"/>
      <c r="G18" s="33"/>
      <c r="H18" s="28"/>
      <c r="I18" s="28"/>
      <c r="J18" s="124"/>
      <c r="K18" s="30"/>
      <c r="L18" s="33"/>
      <c r="M18" s="33"/>
      <c r="N18" s="34"/>
      <c r="O18" s="33"/>
      <c r="P18" s="33"/>
      <c r="Q18" s="33"/>
      <c r="R18" s="34"/>
      <c r="S18" s="28"/>
      <c r="T18" s="124"/>
      <c r="U18" s="30"/>
      <c r="V18" s="33"/>
      <c r="W18" s="33"/>
      <c r="X18" s="33"/>
      <c r="Y18" s="33"/>
      <c r="Z18" s="33"/>
      <c r="AA18" s="33"/>
      <c r="AB18" s="33"/>
    </row>
    <row r="19" spans="1:28" ht="27" customHeight="1" x14ac:dyDescent="0.35">
      <c r="B19" s="55" t="s">
        <v>21</v>
      </c>
      <c r="C19" s="28"/>
      <c r="D19" s="124"/>
      <c r="E19" s="30"/>
      <c r="F19" s="56"/>
      <c r="G19" s="56"/>
      <c r="H19" s="28"/>
      <c r="I19" s="28"/>
      <c r="J19" s="124"/>
      <c r="K19" s="30"/>
      <c r="L19" s="56"/>
      <c r="M19" s="33"/>
      <c r="N19" s="34"/>
      <c r="O19" s="33"/>
      <c r="P19" s="56"/>
      <c r="Q19" s="33"/>
      <c r="R19" s="34"/>
      <c r="S19" s="28"/>
      <c r="T19" s="124"/>
      <c r="U19" s="30"/>
      <c r="V19" s="56"/>
      <c r="W19" s="33"/>
      <c r="X19" s="33"/>
      <c r="Y19" s="33"/>
      <c r="Z19" s="56"/>
      <c r="AA19" s="33"/>
      <c r="AB19" s="33"/>
    </row>
    <row r="20" spans="1:28" ht="27" customHeight="1" x14ac:dyDescent="0.35">
      <c r="A20" s="12" t="s">
        <v>10</v>
      </c>
      <c r="B20" s="18" t="s">
        <v>103</v>
      </c>
      <c r="C20" s="28"/>
      <c r="D20" s="124"/>
      <c r="E20" s="30"/>
      <c r="F20" s="108">
        <f>$F$3*F10</f>
        <v>0</v>
      </c>
      <c r="G20" s="57"/>
      <c r="H20" s="28">
        <f>F20/12</f>
        <v>0</v>
      </c>
      <c r="I20" s="28"/>
      <c r="J20" s="124"/>
      <c r="K20" s="30"/>
      <c r="L20" s="105" t="e">
        <f>$F$3*L10</f>
        <v>#N/A</v>
      </c>
      <c r="M20" s="33"/>
      <c r="N20" s="34" t="e">
        <f>L20/12</f>
        <v>#N/A</v>
      </c>
      <c r="O20" s="33"/>
      <c r="P20" s="105" t="e">
        <f>$F$3*P10</f>
        <v>#N/A</v>
      </c>
      <c r="Q20" s="33"/>
      <c r="R20" s="34" t="e">
        <f>P20/12</f>
        <v>#N/A</v>
      </c>
      <c r="S20" s="28"/>
      <c r="T20" s="124"/>
      <c r="U20" s="30"/>
      <c r="V20" s="105">
        <f>$F$3*V10</f>
        <v>0</v>
      </c>
      <c r="W20" s="33"/>
      <c r="X20" s="33">
        <f>V20/12</f>
        <v>0</v>
      </c>
      <c r="Y20" s="33"/>
      <c r="Z20" s="105">
        <f>$F$3*Z10</f>
        <v>0</v>
      </c>
      <c r="AA20" s="33"/>
      <c r="AB20" s="33">
        <f>Z20/12</f>
        <v>0</v>
      </c>
    </row>
    <row r="21" spans="1:28" ht="6" customHeight="1" x14ac:dyDescent="0.35">
      <c r="B21" s="58"/>
      <c r="C21" s="28"/>
      <c r="D21" s="124"/>
      <c r="E21" s="30"/>
      <c r="F21" s="57"/>
      <c r="G21" s="57"/>
      <c r="H21" s="28"/>
      <c r="I21" s="28"/>
      <c r="J21" s="124"/>
      <c r="K21" s="30"/>
      <c r="L21" s="57"/>
      <c r="M21" s="33"/>
      <c r="N21" s="34"/>
      <c r="O21" s="33"/>
      <c r="P21" s="57"/>
      <c r="Q21" s="33"/>
      <c r="R21" s="34"/>
      <c r="S21" s="28"/>
      <c r="T21" s="124"/>
      <c r="U21" s="30"/>
      <c r="V21" s="57"/>
      <c r="W21" s="33"/>
      <c r="X21" s="33"/>
      <c r="Y21" s="33"/>
      <c r="Z21" s="57"/>
      <c r="AA21" s="33"/>
      <c r="AB21" s="33"/>
    </row>
    <row r="22" spans="1:28" ht="27" customHeight="1" x14ac:dyDescent="0.35">
      <c r="A22" s="12" t="s">
        <v>11</v>
      </c>
      <c r="B22" s="18" t="s">
        <v>22</v>
      </c>
      <c r="C22" s="28"/>
      <c r="D22" s="124"/>
      <c r="E22" s="30"/>
      <c r="F22" s="220"/>
      <c r="G22" s="57"/>
      <c r="H22" s="28">
        <f>F22/12</f>
        <v>0</v>
      </c>
      <c r="I22" s="28"/>
      <c r="J22" s="124"/>
      <c r="K22" s="30"/>
      <c r="L22" s="220"/>
      <c r="M22" s="33"/>
      <c r="N22" s="34">
        <f>L22/12</f>
        <v>0</v>
      </c>
      <c r="O22" s="33"/>
      <c r="P22" s="220"/>
      <c r="Q22" s="33"/>
      <c r="R22" s="34">
        <f>P22/12</f>
        <v>0</v>
      </c>
      <c r="S22" s="28"/>
      <c r="T22" s="124"/>
      <c r="U22" s="30"/>
      <c r="V22" s="220"/>
      <c r="W22" s="33"/>
      <c r="X22" s="33">
        <f>V22/12</f>
        <v>0</v>
      </c>
      <c r="Y22" s="33"/>
      <c r="Z22" s="220"/>
      <c r="AA22" s="33"/>
      <c r="AB22" s="33">
        <f>Z22/12</f>
        <v>0</v>
      </c>
    </row>
    <row r="23" spans="1:28" ht="6" customHeight="1" x14ac:dyDescent="0.35">
      <c r="B23" s="58"/>
      <c r="C23" s="28"/>
      <c r="D23" s="124"/>
      <c r="E23" s="30"/>
      <c r="F23" s="59"/>
      <c r="G23" s="59"/>
      <c r="H23" s="28"/>
      <c r="I23" s="28"/>
      <c r="J23" s="124"/>
      <c r="K23" s="30"/>
      <c r="L23" s="59"/>
      <c r="M23" s="33"/>
      <c r="N23" s="34"/>
      <c r="O23" s="33"/>
      <c r="P23" s="59"/>
      <c r="Q23" s="33"/>
      <c r="R23" s="34"/>
      <c r="S23" s="28"/>
      <c r="T23" s="124"/>
      <c r="U23" s="30"/>
      <c r="V23" s="59"/>
      <c r="W23" s="33"/>
      <c r="X23" s="33"/>
      <c r="Y23" s="33"/>
      <c r="Z23" s="59"/>
      <c r="AA23" s="33"/>
      <c r="AB23" s="33"/>
    </row>
    <row r="24" spans="1:28" s="43" customFormat="1" ht="27" customHeight="1" x14ac:dyDescent="0.35">
      <c r="A24" s="12" t="s">
        <v>12</v>
      </c>
      <c r="B24" s="53" t="s">
        <v>104</v>
      </c>
      <c r="C24" s="39"/>
      <c r="D24" s="124"/>
      <c r="E24" s="30"/>
      <c r="F24" s="60">
        <f>F10*0.005</f>
        <v>0</v>
      </c>
      <c r="G24" s="61"/>
      <c r="H24" s="40">
        <f>F24/12</f>
        <v>0</v>
      </c>
      <c r="I24" s="39"/>
      <c r="J24" s="124"/>
      <c r="K24" s="30"/>
      <c r="L24" s="60" t="e">
        <f>L10*0.005</f>
        <v>#N/A</v>
      </c>
      <c r="M24" s="33"/>
      <c r="N24" s="41" t="e">
        <f>L24/12</f>
        <v>#N/A</v>
      </c>
      <c r="O24" s="33"/>
      <c r="P24" s="60" t="e">
        <f>P10*0.005</f>
        <v>#N/A</v>
      </c>
      <c r="Q24" s="33"/>
      <c r="R24" s="41" t="e">
        <f>P24/12</f>
        <v>#N/A</v>
      </c>
      <c r="S24" s="39"/>
      <c r="T24" s="124"/>
      <c r="U24" s="30"/>
      <c r="V24" s="60">
        <f>V10*0.005</f>
        <v>0</v>
      </c>
      <c r="W24" s="33"/>
      <c r="X24" s="42">
        <f>V24/12</f>
        <v>0</v>
      </c>
      <c r="Y24" s="33"/>
      <c r="Z24" s="60">
        <f>Z10*0.005</f>
        <v>0</v>
      </c>
      <c r="AA24" s="33"/>
      <c r="AB24" s="42">
        <f>Z24/12</f>
        <v>0</v>
      </c>
    </row>
    <row r="25" spans="1:28" s="51" customFormat="1" ht="40" customHeight="1" x14ac:dyDescent="0.35">
      <c r="A25" s="12" t="s">
        <v>13</v>
      </c>
      <c r="B25" s="44" t="s">
        <v>14</v>
      </c>
      <c r="C25" s="39"/>
      <c r="D25" s="124"/>
      <c r="E25" s="30"/>
      <c r="F25" s="45">
        <f>F20+F22+F24</f>
        <v>0</v>
      </c>
      <c r="G25" s="45"/>
      <c r="H25" s="46">
        <f>F25/12</f>
        <v>0</v>
      </c>
      <c r="I25" s="39"/>
      <c r="J25" s="124"/>
      <c r="K25" s="30"/>
      <c r="L25" s="45" t="e">
        <f>L20+L22+L24</f>
        <v>#N/A</v>
      </c>
      <c r="M25" s="33"/>
      <c r="N25" s="47" t="e">
        <f>L25/12</f>
        <v>#N/A</v>
      </c>
      <c r="O25" s="33"/>
      <c r="P25" s="45" t="e">
        <f>P20+P22+P24</f>
        <v>#N/A</v>
      </c>
      <c r="Q25" s="33"/>
      <c r="R25" s="47" t="e">
        <f>P25/12</f>
        <v>#N/A</v>
      </c>
      <c r="S25" s="39"/>
      <c r="T25" s="124"/>
      <c r="U25" s="30"/>
      <c r="V25" s="45">
        <f>V20+V22+V24</f>
        <v>0</v>
      </c>
      <c r="W25" s="33"/>
      <c r="X25" s="50">
        <f>V25/12</f>
        <v>0</v>
      </c>
      <c r="Y25" s="33"/>
      <c r="Z25" s="45">
        <f>Z20+Z22+Z24</f>
        <v>0</v>
      </c>
      <c r="AA25" s="33"/>
      <c r="AB25" s="50">
        <f>Z25/12</f>
        <v>0</v>
      </c>
    </row>
    <row r="26" spans="1:28" ht="20" customHeight="1" x14ac:dyDescent="0.35">
      <c r="B26" s="18"/>
      <c r="C26" s="28"/>
      <c r="D26" s="124"/>
      <c r="E26" s="30"/>
      <c r="F26" s="33"/>
      <c r="G26" s="33"/>
      <c r="H26" s="28"/>
      <c r="I26" s="28"/>
      <c r="J26" s="124"/>
      <c r="K26" s="30"/>
      <c r="L26" s="33"/>
      <c r="M26" s="33"/>
      <c r="N26" s="34"/>
      <c r="O26" s="33"/>
      <c r="P26" s="33"/>
      <c r="Q26" s="33"/>
      <c r="R26" s="34"/>
      <c r="S26" s="28"/>
      <c r="T26" s="124"/>
      <c r="U26" s="30"/>
      <c r="V26" s="33"/>
      <c r="W26" s="33"/>
      <c r="X26" s="33"/>
      <c r="Y26" s="33"/>
      <c r="Z26" s="33"/>
      <c r="AA26" s="33"/>
      <c r="AB26" s="33"/>
    </row>
    <row r="27" spans="1:28" ht="26.5" customHeight="1" x14ac:dyDescent="0.35">
      <c r="B27" s="55" t="s">
        <v>71</v>
      </c>
      <c r="C27" s="28"/>
      <c r="D27" s="124"/>
      <c r="E27" s="30"/>
      <c r="F27" s="33"/>
      <c r="G27" s="33"/>
      <c r="H27" s="28"/>
      <c r="I27" s="28"/>
      <c r="J27" s="124"/>
      <c r="K27" s="30"/>
      <c r="L27" s="33"/>
      <c r="M27" s="33"/>
      <c r="N27" s="34"/>
      <c r="O27" s="33"/>
      <c r="P27" s="33"/>
      <c r="Q27" s="33"/>
      <c r="R27" s="34"/>
      <c r="S27" s="28"/>
      <c r="T27" s="124"/>
      <c r="U27" s="30"/>
      <c r="V27" s="33"/>
      <c r="W27" s="33"/>
      <c r="X27" s="33"/>
      <c r="Y27" s="33"/>
      <c r="Z27" s="33"/>
      <c r="AA27" s="33"/>
      <c r="AB27" s="33"/>
    </row>
    <row r="28" spans="1:28" ht="20" customHeight="1" x14ac:dyDescent="0.35">
      <c r="A28" s="12" t="s">
        <v>28</v>
      </c>
      <c r="B28" s="18" t="s">
        <v>81</v>
      </c>
      <c r="C28" s="28"/>
      <c r="D28" s="124"/>
      <c r="E28" s="30"/>
      <c r="F28" s="33">
        <f>F6*0.0765</f>
        <v>0</v>
      </c>
      <c r="G28" s="33"/>
      <c r="H28" s="28">
        <f>F28/12</f>
        <v>0</v>
      </c>
      <c r="I28" s="28"/>
      <c r="J28" s="124"/>
      <c r="K28" s="30"/>
      <c r="L28" s="33" t="e">
        <f>L6*0.0765</f>
        <v>#N/A</v>
      </c>
      <c r="M28" s="33"/>
      <c r="N28" s="34" t="e">
        <f>L28/12</f>
        <v>#N/A</v>
      </c>
      <c r="O28" s="33"/>
      <c r="P28" s="33" t="e">
        <f>P6*0.0765</f>
        <v>#N/A</v>
      </c>
      <c r="Q28" s="33"/>
      <c r="R28" s="34" t="e">
        <f>P28/12</f>
        <v>#N/A</v>
      </c>
      <c r="S28" s="28"/>
      <c r="T28" s="124"/>
      <c r="U28" s="30"/>
      <c r="V28" s="33">
        <f>V6*0.0765</f>
        <v>0</v>
      </c>
      <c r="W28" s="33"/>
      <c r="X28" s="34">
        <f>V28/12</f>
        <v>0</v>
      </c>
      <c r="Y28" s="33"/>
      <c r="Z28" s="33">
        <f>Z6*0.0765</f>
        <v>0</v>
      </c>
      <c r="AA28" s="33"/>
      <c r="AB28" s="34">
        <f>Z28/12</f>
        <v>0</v>
      </c>
    </row>
    <row r="29" spans="1:28" ht="20" customHeight="1" x14ac:dyDescent="0.35">
      <c r="B29" s="18"/>
      <c r="C29" s="28"/>
      <c r="D29" s="124"/>
      <c r="E29" s="30"/>
      <c r="F29" s="33"/>
      <c r="G29" s="33"/>
      <c r="H29" s="28"/>
      <c r="I29" s="28"/>
      <c r="J29" s="124"/>
      <c r="K29" s="30"/>
      <c r="L29" s="33"/>
      <c r="M29" s="33"/>
      <c r="N29" s="34"/>
      <c r="O29" s="33"/>
      <c r="P29" s="33"/>
      <c r="Q29" s="33"/>
      <c r="R29" s="34"/>
      <c r="S29" s="28"/>
      <c r="T29" s="124"/>
      <c r="U29" s="30"/>
      <c r="V29" s="33"/>
      <c r="W29" s="33"/>
      <c r="X29" s="33"/>
      <c r="Y29" s="33"/>
      <c r="Z29" s="33"/>
      <c r="AA29" s="33"/>
      <c r="AB29" s="33"/>
    </row>
    <row r="30" spans="1:28" s="119" customFormat="1" ht="19" customHeight="1" x14ac:dyDescent="0.35">
      <c r="A30" s="119" t="s">
        <v>29</v>
      </c>
      <c r="B30" s="120" t="s">
        <v>82</v>
      </c>
      <c r="C30" s="121"/>
      <c r="D30" s="118"/>
      <c r="E30" s="122"/>
      <c r="F30" s="221"/>
      <c r="G30" s="122"/>
      <c r="H30" s="28">
        <f>F30/12</f>
        <v>0</v>
      </c>
      <c r="I30" s="121"/>
      <c r="J30" s="118"/>
      <c r="K30" s="122"/>
      <c r="L30" s="221"/>
      <c r="M30" s="122"/>
      <c r="N30" s="34">
        <f>L30/12</f>
        <v>0</v>
      </c>
      <c r="O30" s="122"/>
      <c r="P30" s="221"/>
      <c r="Q30" s="122"/>
      <c r="R30" s="34">
        <f>P30/12</f>
        <v>0</v>
      </c>
      <c r="S30" s="121"/>
      <c r="T30" s="118"/>
      <c r="U30" s="122"/>
      <c r="V30" s="221"/>
      <c r="W30" s="122"/>
      <c r="X30" s="34">
        <f>V30/12</f>
        <v>0</v>
      </c>
      <c r="Y30" s="122"/>
      <c r="Z30" s="221"/>
      <c r="AA30" s="122"/>
      <c r="AB30" s="34">
        <f>Z30/12</f>
        <v>0</v>
      </c>
    </row>
    <row r="31" spans="1:28" ht="20" customHeight="1" x14ac:dyDescent="0.35">
      <c r="B31" s="18"/>
      <c r="C31" s="28"/>
      <c r="D31" s="124"/>
      <c r="E31" s="30"/>
      <c r="F31" s="33"/>
      <c r="G31" s="33"/>
      <c r="H31" s="28"/>
      <c r="I31" s="28"/>
      <c r="J31" s="124"/>
      <c r="K31" s="30"/>
      <c r="L31" s="33"/>
      <c r="M31" s="33"/>
      <c r="N31" s="34"/>
      <c r="O31" s="33"/>
      <c r="P31" s="33"/>
      <c r="Q31" s="33"/>
      <c r="R31" s="34"/>
      <c r="S31" s="28"/>
      <c r="T31" s="124"/>
      <c r="U31" s="30"/>
      <c r="V31" s="33"/>
      <c r="W31" s="33"/>
      <c r="X31" s="33"/>
      <c r="Y31" s="33"/>
      <c r="Z31" s="33"/>
      <c r="AA31" s="33"/>
      <c r="AB31" s="33"/>
    </row>
    <row r="32" spans="1:28" s="51" customFormat="1" ht="40" customHeight="1" x14ac:dyDescent="0.35">
      <c r="A32" s="12" t="s">
        <v>30</v>
      </c>
      <c r="B32" s="44" t="s">
        <v>80</v>
      </c>
      <c r="C32" s="39"/>
      <c r="D32" s="124"/>
      <c r="E32" s="30"/>
      <c r="F32" s="45">
        <f>SUM(F28:F30)</f>
        <v>0</v>
      </c>
      <c r="G32" s="45"/>
      <c r="H32" s="46">
        <f>F32/12</f>
        <v>0</v>
      </c>
      <c r="I32" s="39"/>
      <c r="J32" s="124"/>
      <c r="K32" s="30"/>
      <c r="L32" s="45" t="e">
        <f>SUM(L28:L30)</f>
        <v>#N/A</v>
      </c>
      <c r="M32" s="33"/>
      <c r="N32" s="47" t="e">
        <f>L32/12</f>
        <v>#N/A</v>
      </c>
      <c r="O32" s="33"/>
      <c r="P32" s="45" t="e">
        <f>SUM(P28:P30)</f>
        <v>#N/A</v>
      </c>
      <c r="Q32" s="33"/>
      <c r="R32" s="47" t="e">
        <f>P32/12</f>
        <v>#N/A</v>
      </c>
      <c r="S32" s="39"/>
      <c r="T32" s="124"/>
      <c r="U32" s="30"/>
      <c r="V32" s="45">
        <f>SUM(V28:V30)</f>
        <v>0</v>
      </c>
      <c r="W32" s="33"/>
      <c r="X32" s="50">
        <f>V32/12</f>
        <v>0</v>
      </c>
      <c r="Y32" s="33"/>
      <c r="Z32" s="45">
        <f>SUM(Z28:Z30)</f>
        <v>0</v>
      </c>
      <c r="AA32" s="33"/>
      <c r="AB32" s="50">
        <f>Z32/12</f>
        <v>0</v>
      </c>
    </row>
    <row r="33" spans="1:28" ht="69" customHeight="1" thickBot="1" x14ac:dyDescent="0.4">
      <c r="B33" s="62" t="s">
        <v>83</v>
      </c>
      <c r="C33" s="39"/>
      <c r="D33" s="124"/>
      <c r="E33" s="30"/>
      <c r="F33" s="63">
        <f>F10+F16+F25+F32</f>
        <v>0</v>
      </c>
      <c r="G33" s="63"/>
      <c r="H33" s="64">
        <f>F33/12</f>
        <v>0</v>
      </c>
      <c r="I33" s="39"/>
      <c r="J33" s="124"/>
      <c r="K33" s="30"/>
      <c r="L33" s="63" t="e">
        <f>L10+L16+L25+L32</f>
        <v>#N/A</v>
      </c>
      <c r="M33" s="33"/>
      <c r="N33" s="65" t="e">
        <f>L33/12</f>
        <v>#N/A</v>
      </c>
      <c r="O33" s="33"/>
      <c r="P33" s="63" t="e">
        <f>P10+P16+P25+P32</f>
        <v>#N/A</v>
      </c>
      <c r="Q33" s="33"/>
      <c r="R33" s="65" t="e">
        <f>P33/12</f>
        <v>#N/A</v>
      </c>
      <c r="S33" s="39"/>
      <c r="T33" s="124"/>
      <c r="U33" s="30"/>
      <c r="V33" s="63">
        <f>V10+V16+V25+V32</f>
        <v>0</v>
      </c>
      <c r="W33" s="66"/>
      <c r="X33" s="67">
        <f>V33/12</f>
        <v>0</v>
      </c>
      <c r="Y33" s="33"/>
      <c r="Z33" s="63">
        <f>Z10+Z16+Z25+Z32</f>
        <v>0</v>
      </c>
      <c r="AA33" s="66"/>
      <c r="AB33" s="67">
        <f>Z33/12</f>
        <v>0</v>
      </c>
    </row>
    <row r="34" spans="1:28" ht="16" thickTop="1" x14ac:dyDescent="0.35">
      <c r="B34" s="68"/>
      <c r="C34" s="28"/>
      <c r="D34" s="124"/>
      <c r="E34" s="30"/>
      <c r="F34" s="69"/>
      <c r="G34" s="70"/>
      <c r="H34" s="28"/>
      <c r="I34" s="28"/>
      <c r="J34" s="124"/>
      <c r="K34" s="30"/>
      <c r="L34" s="69"/>
      <c r="M34" s="33"/>
      <c r="N34" s="34"/>
      <c r="O34" s="33"/>
      <c r="P34" s="69"/>
      <c r="Q34" s="33"/>
      <c r="R34" s="34"/>
      <c r="S34" s="28"/>
      <c r="T34" s="124"/>
      <c r="U34" s="30"/>
      <c r="V34" s="69"/>
      <c r="W34" s="33"/>
      <c r="X34" s="33"/>
      <c r="Y34" s="33"/>
      <c r="Z34" s="69"/>
      <c r="AA34" s="33"/>
      <c r="AB34" s="33"/>
    </row>
    <row r="35" spans="1:28" ht="32.25" hidden="1" customHeight="1" x14ac:dyDescent="0.35">
      <c r="B35" s="71" t="s">
        <v>8</v>
      </c>
      <c r="C35" s="28"/>
      <c r="D35" s="124"/>
      <c r="E35" s="30"/>
      <c r="F35" s="72"/>
      <c r="G35" s="33"/>
      <c r="H35" s="28"/>
      <c r="I35" s="28"/>
      <c r="J35" s="124"/>
      <c r="K35" s="30"/>
      <c r="L35" s="33"/>
      <c r="M35" s="33"/>
      <c r="N35" s="34"/>
      <c r="O35" s="33"/>
      <c r="P35" s="33"/>
      <c r="Q35" s="33"/>
      <c r="R35" s="34"/>
      <c r="S35" s="28"/>
      <c r="T35" s="124"/>
      <c r="U35" s="30"/>
      <c r="V35" s="33"/>
      <c r="W35" s="33"/>
      <c r="X35" s="33"/>
      <c r="Y35" s="33"/>
      <c r="Z35" s="33"/>
      <c r="AA35" s="33"/>
      <c r="AB35" s="33"/>
    </row>
    <row r="36" spans="1:28" x14ac:dyDescent="0.35">
      <c r="C36" s="28"/>
      <c r="D36" s="124"/>
      <c r="E36" s="30"/>
      <c r="F36" s="33"/>
      <c r="G36" s="33"/>
      <c r="H36" s="28"/>
      <c r="I36" s="28"/>
      <c r="J36" s="124"/>
      <c r="K36" s="30"/>
      <c r="L36" s="33"/>
      <c r="M36" s="33"/>
      <c r="N36" s="34"/>
      <c r="O36" s="33"/>
      <c r="P36" s="33"/>
      <c r="Q36" s="33"/>
      <c r="R36" s="34"/>
      <c r="S36" s="28"/>
      <c r="T36" s="124"/>
      <c r="U36" s="30"/>
      <c r="V36" s="33"/>
      <c r="W36" s="33"/>
      <c r="X36" s="33"/>
      <c r="Y36" s="33"/>
      <c r="Z36" s="33"/>
      <c r="AA36" s="33"/>
      <c r="AB36" s="33"/>
    </row>
    <row r="37" spans="1:28" ht="27" customHeight="1" x14ac:dyDescent="0.35">
      <c r="B37" s="73" t="s">
        <v>23</v>
      </c>
      <c r="C37" s="74"/>
      <c r="D37" s="125"/>
      <c r="E37" s="76"/>
      <c r="F37" s="56"/>
      <c r="G37" s="56"/>
      <c r="H37" s="74"/>
      <c r="I37" s="74"/>
      <c r="J37" s="125"/>
      <c r="K37" s="76"/>
      <c r="L37" s="56"/>
      <c r="M37" s="33"/>
      <c r="N37" s="77"/>
      <c r="O37" s="33"/>
      <c r="P37" s="56"/>
      <c r="Q37" s="33"/>
      <c r="R37" s="77"/>
      <c r="S37" s="74"/>
      <c r="T37" s="125"/>
      <c r="U37" s="76"/>
      <c r="V37" s="56"/>
      <c r="W37" s="33"/>
      <c r="X37" s="78"/>
      <c r="Y37" s="33"/>
      <c r="Z37" s="56"/>
      <c r="AA37" s="33"/>
      <c r="AB37" s="78"/>
    </row>
    <row r="38" spans="1:28" ht="27" customHeight="1" x14ac:dyDescent="0.35">
      <c r="A38" s="12" t="s">
        <v>72</v>
      </c>
      <c r="B38" s="18" t="s">
        <v>37</v>
      </c>
      <c r="C38" s="28"/>
      <c r="D38" s="124"/>
      <c r="E38" s="30"/>
      <c r="F38" s="81"/>
      <c r="G38" s="33"/>
      <c r="H38" s="28"/>
      <c r="I38" s="28"/>
      <c r="J38" s="124"/>
      <c r="K38" s="30"/>
      <c r="L38" s="83"/>
      <c r="M38" s="33"/>
      <c r="N38" s="34"/>
      <c r="O38" s="33"/>
      <c r="P38" s="83"/>
      <c r="Q38" s="33"/>
      <c r="R38" s="34"/>
      <c r="S38" s="28"/>
      <c r="T38" s="124"/>
      <c r="U38" s="30"/>
      <c r="V38" s="81"/>
      <c r="W38" s="33"/>
      <c r="X38" s="33"/>
      <c r="Y38" s="33"/>
      <c r="Z38" s="81"/>
      <c r="AA38" s="33"/>
      <c r="AB38" s="33"/>
    </row>
    <row r="39" spans="1:28" ht="27" customHeight="1" x14ac:dyDescent="0.35">
      <c r="A39" s="12" t="s">
        <v>73</v>
      </c>
      <c r="B39" s="18" t="s">
        <v>24</v>
      </c>
      <c r="C39" s="28"/>
      <c r="D39" s="124"/>
      <c r="E39" s="30"/>
      <c r="F39" s="81"/>
      <c r="G39" s="79"/>
      <c r="H39" s="28"/>
      <c r="I39" s="28"/>
      <c r="J39" s="124"/>
      <c r="K39" s="30"/>
      <c r="L39" s="81"/>
      <c r="M39" s="33"/>
      <c r="N39" s="34"/>
      <c r="O39" s="33"/>
      <c r="P39" s="81"/>
      <c r="Q39" s="33"/>
      <c r="R39" s="34"/>
      <c r="S39" s="28"/>
      <c r="T39" s="124"/>
      <c r="U39" s="30"/>
      <c r="V39" s="81"/>
      <c r="W39" s="33"/>
      <c r="X39" s="33"/>
      <c r="Y39" s="33"/>
      <c r="Z39" s="81"/>
      <c r="AA39" s="33"/>
      <c r="AB39" s="33"/>
    </row>
    <row r="40" spans="1:28" ht="27" customHeight="1" x14ac:dyDescent="0.35">
      <c r="A40" s="12" t="s">
        <v>74</v>
      </c>
      <c r="B40" s="18" t="s">
        <v>25</v>
      </c>
      <c r="C40" s="28"/>
      <c r="D40" s="124"/>
      <c r="E40" s="30"/>
      <c r="F40" s="81"/>
      <c r="G40" s="57"/>
      <c r="H40" s="28"/>
      <c r="I40" s="28"/>
      <c r="J40" s="124"/>
      <c r="K40" s="30"/>
      <c r="L40" s="81"/>
      <c r="M40" s="33"/>
      <c r="N40" s="34"/>
      <c r="O40" s="33"/>
      <c r="P40" s="81"/>
      <c r="Q40" s="33"/>
      <c r="R40" s="34"/>
      <c r="S40" s="28"/>
      <c r="T40" s="124"/>
      <c r="U40" s="30"/>
      <c r="V40" s="81"/>
      <c r="W40" s="33"/>
      <c r="X40" s="33"/>
      <c r="Y40" s="33"/>
      <c r="Z40" s="81"/>
      <c r="AA40" s="33"/>
      <c r="AB40" s="33"/>
    </row>
    <row r="41" spans="1:28" ht="27" customHeight="1" x14ac:dyDescent="0.35">
      <c r="A41" s="12" t="s">
        <v>75</v>
      </c>
      <c r="B41" s="18" t="s">
        <v>26</v>
      </c>
      <c r="C41" s="57"/>
      <c r="D41" s="124"/>
      <c r="E41" s="30"/>
      <c r="F41" s="82"/>
      <c r="G41" s="57"/>
      <c r="H41" s="57"/>
      <c r="I41" s="57"/>
      <c r="J41" s="124"/>
      <c r="K41" s="30"/>
      <c r="L41" s="82"/>
      <c r="M41" s="57"/>
      <c r="N41" s="57"/>
      <c r="O41" s="57"/>
      <c r="P41" s="82"/>
      <c r="Q41" s="33"/>
      <c r="R41" s="34"/>
      <c r="S41" s="57"/>
      <c r="T41" s="124"/>
      <c r="U41" s="30"/>
      <c r="V41" s="81"/>
      <c r="W41" s="33"/>
      <c r="X41" s="33"/>
      <c r="Y41" s="33"/>
      <c r="Z41" s="81"/>
      <c r="AA41" s="33"/>
      <c r="AB41" s="33"/>
    </row>
    <row r="42" spans="1:28" ht="27" customHeight="1" x14ac:dyDescent="0.35">
      <c r="A42" s="12" t="s">
        <v>76</v>
      </c>
      <c r="B42" s="18" t="s">
        <v>27</v>
      </c>
      <c r="C42" s="28"/>
      <c r="D42" s="124"/>
      <c r="E42" s="30"/>
      <c r="F42" s="81"/>
      <c r="G42" s="36"/>
      <c r="H42" s="28"/>
      <c r="I42" s="28"/>
      <c r="J42" s="124"/>
      <c r="K42" s="30"/>
      <c r="L42" s="81"/>
      <c r="M42" s="33"/>
      <c r="N42" s="34"/>
      <c r="O42" s="33"/>
      <c r="P42" s="81"/>
      <c r="Q42" s="33"/>
      <c r="R42" s="34"/>
      <c r="S42" s="28"/>
      <c r="T42" s="124"/>
      <c r="U42" s="30"/>
      <c r="V42" s="81"/>
      <c r="W42" s="33"/>
      <c r="X42" s="33"/>
      <c r="Y42" s="33"/>
      <c r="Z42" s="81"/>
      <c r="AA42" s="33"/>
      <c r="AB42" s="33"/>
    </row>
    <row r="43" spans="1:28" ht="14.5" customHeight="1" x14ac:dyDescent="0.35">
      <c r="B43" s="17"/>
      <c r="C43" s="57"/>
      <c r="D43" s="124"/>
      <c r="E43" s="30"/>
      <c r="F43" s="57"/>
      <c r="G43" s="57"/>
      <c r="H43" s="57"/>
      <c r="I43" s="57"/>
      <c r="J43" s="124"/>
      <c r="K43" s="30"/>
      <c r="L43" s="57"/>
      <c r="M43" s="57"/>
      <c r="N43" s="57"/>
      <c r="O43" s="57"/>
      <c r="P43" s="57"/>
      <c r="Q43" s="33"/>
      <c r="R43" s="34"/>
      <c r="S43" s="57"/>
      <c r="T43" s="124"/>
      <c r="U43" s="30"/>
      <c r="V43" s="33"/>
      <c r="W43" s="33"/>
      <c r="X43" s="33"/>
      <c r="Y43" s="33"/>
      <c r="Z43" s="33"/>
      <c r="AA43" s="33"/>
      <c r="AB43" s="33"/>
    </row>
    <row r="44" spans="1:28" ht="27" customHeight="1" x14ac:dyDescent="0.35">
      <c r="B44" s="12" t="s">
        <v>47</v>
      </c>
      <c r="F44" s="82"/>
      <c r="L44" s="82"/>
      <c r="P44" s="82"/>
      <c r="V44" s="81"/>
      <c r="Z44" s="81"/>
    </row>
  </sheetData>
  <sheetProtection pivotTables="0"/>
  <pageMargins left="0.5" right="0.5" top="0.75" bottom="0.75" header="0.3" footer="0.3"/>
  <pageSetup scale="48" orientation="landscape" r:id="rId1"/>
  <headerFooter>
    <oddHeader xml:space="preserve">&amp;C&amp;"Times New Roman,Bold"&amp;24  2025&amp;"Times New Roman,Regular"&amp;20 Compensation Worksheet for Lay Staff&amp;11
</oddHeader>
    <oddFooter xml:space="preserve">&amp;LPortico Benefit Services:  1-800-352-2876 (M-F)
https://porticobenefits.org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3B01-99C9-454E-9533-55C2BE14E938}">
  <sheetPr>
    <pageSetUpPr fitToPage="1"/>
  </sheetPr>
  <dimension ref="A2:AC45"/>
  <sheetViews>
    <sheetView view="pageLayout" zoomScale="40" zoomScaleNormal="60" zoomScalePageLayoutView="40" workbookViewId="0">
      <selection activeCell="G13" sqref="G13"/>
    </sheetView>
  </sheetViews>
  <sheetFormatPr defaultColWidth="9.1796875" defaultRowHeight="15.5" x14ac:dyDescent="0.35"/>
  <cols>
    <col min="1" max="1" width="6.26953125" style="12" customWidth="1"/>
    <col min="2" max="2" width="53" style="12" customWidth="1"/>
    <col min="3" max="3" width="1.6328125" style="26" customWidth="1"/>
    <col min="4" max="4" width="1.90625" style="14" customWidth="1"/>
    <col min="5" max="5" width="1.90625" style="15" customWidth="1"/>
    <col min="6" max="6" width="21.6328125" style="12" customWidth="1"/>
    <col min="7" max="7" width="1.6328125" style="12" customWidth="1"/>
    <col min="8" max="8" width="12.453125" style="26" customWidth="1"/>
    <col min="9" max="9" width="1.6328125" style="26" customWidth="1"/>
    <col min="10" max="10" width="1.90625" style="14" customWidth="1"/>
    <col min="11" max="11" width="1.90625" style="15" customWidth="1"/>
    <col min="12" max="12" width="21.6328125" style="12" customWidth="1"/>
    <col min="13" max="13" width="1.81640625" style="12" customWidth="1"/>
    <col min="14" max="14" width="12.6328125" style="27" customWidth="1"/>
    <col min="15" max="15" width="5.6328125" style="12" customWidth="1"/>
    <col min="16" max="16" width="21.6328125" style="12" customWidth="1"/>
    <col min="17" max="17" width="1.81640625" style="12" customWidth="1"/>
    <col min="18" max="18" width="12.6328125" style="27" customWidth="1"/>
    <col min="19" max="19" width="1.6328125" style="26" customWidth="1"/>
    <col min="20" max="20" width="1.90625" style="14" customWidth="1"/>
    <col min="21" max="21" width="1.90625" style="15" customWidth="1"/>
    <col min="22" max="22" width="21.6328125" style="12" customWidth="1"/>
    <col min="23" max="23" width="1.81640625" style="12" customWidth="1"/>
    <col min="24" max="24" width="12.6328125" style="16" customWidth="1"/>
    <col min="25" max="25" width="5.6328125" style="12" customWidth="1"/>
    <col min="26" max="26" width="21.6328125" style="12" customWidth="1"/>
    <col min="27" max="27" width="1.81640625" style="12" customWidth="1"/>
    <col min="28" max="28" width="12.6328125" style="16" customWidth="1"/>
    <col min="29" max="16384" width="9.1796875" style="12"/>
  </cols>
  <sheetData>
    <row r="2" spans="1:28" s="110" customFormat="1" ht="27" customHeight="1" x14ac:dyDescent="0.35">
      <c r="B2" s="110" t="s">
        <v>63</v>
      </c>
      <c r="C2" s="111"/>
      <c r="D2" s="112"/>
      <c r="E2" s="113"/>
      <c r="F2" s="114">
        <v>5</v>
      </c>
      <c r="H2" s="111"/>
      <c r="I2" s="111"/>
      <c r="J2" s="112"/>
      <c r="K2" s="113"/>
      <c r="N2" s="58"/>
      <c r="R2" s="58"/>
      <c r="S2" s="111"/>
      <c r="T2" s="112"/>
      <c r="U2" s="113"/>
      <c r="X2" s="58"/>
      <c r="AB2" s="58"/>
    </row>
    <row r="3" spans="1:28" s="110" customFormat="1" ht="18" x14ac:dyDescent="0.35">
      <c r="B3" s="110" t="s">
        <v>77</v>
      </c>
      <c r="C3" s="111"/>
      <c r="D3" s="112"/>
      <c r="E3" s="113"/>
      <c r="F3" s="115">
        <v>0.06</v>
      </c>
      <c r="H3" s="111"/>
      <c r="I3" s="111"/>
      <c r="J3" s="112"/>
      <c r="K3" s="113"/>
      <c r="L3" s="223" t="s">
        <v>111</v>
      </c>
      <c r="M3" s="223"/>
      <c r="N3" s="223"/>
      <c r="O3" s="223"/>
      <c r="P3" s="223"/>
      <c r="Q3" s="223"/>
      <c r="R3" s="223"/>
      <c r="S3" s="111"/>
      <c r="T3" s="112"/>
      <c r="U3" s="113"/>
      <c r="X3" s="58"/>
      <c r="AB3" s="58"/>
    </row>
    <row r="4" spans="1:28" s="110" customFormat="1" ht="53.5" customHeight="1" x14ac:dyDescent="0.35">
      <c r="B4" s="110" t="s">
        <v>107</v>
      </c>
      <c r="C4" s="111"/>
      <c r="D4" s="112"/>
      <c r="E4" s="113"/>
      <c r="F4" s="116"/>
      <c r="H4" s="111"/>
      <c r="I4" s="111"/>
      <c r="J4" s="112"/>
      <c r="K4" s="113"/>
      <c r="N4" s="58"/>
      <c r="R4" s="58"/>
      <c r="S4" s="111"/>
      <c r="T4" s="112"/>
      <c r="U4" s="113"/>
      <c r="X4" s="58"/>
      <c r="AB4" s="58"/>
    </row>
    <row r="5" spans="1:28" ht="75" x14ac:dyDescent="0.35">
      <c r="C5" s="19"/>
      <c r="F5" s="20" t="s">
        <v>112</v>
      </c>
      <c r="G5" s="21"/>
      <c r="H5" s="22" t="s">
        <v>18</v>
      </c>
      <c r="I5" s="19"/>
      <c r="L5" s="20" t="s">
        <v>35</v>
      </c>
      <c r="N5" s="23" t="s">
        <v>19</v>
      </c>
      <c r="P5" s="20" t="s">
        <v>36</v>
      </c>
      <c r="R5" s="23" t="s">
        <v>20</v>
      </c>
      <c r="S5" s="19"/>
      <c r="V5" s="20" t="s">
        <v>48</v>
      </c>
      <c r="X5" s="24" t="s">
        <v>34</v>
      </c>
      <c r="Z5" s="20" t="s">
        <v>49</v>
      </c>
      <c r="AB5" s="24" t="s">
        <v>34</v>
      </c>
    </row>
    <row r="6" spans="1:28" ht="30" customHeight="1" x14ac:dyDescent="0.35">
      <c r="B6" s="25" t="s">
        <v>0</v>
      </c>
    </row>
    <row r="7" spans="1:28" ht="27" customHeight="1" x14ac:dyDescent="0.35">
      <c r="A7" s="12" t="s">
        <v>1</v>
      </c>
      <c r="B7" s="18" t="s">
        <v>2</v>
      </c>
      <c r="C7" s="28"/>
      <c r="D7" s="29"/>
      <c r="E7" s="30"/>
      <c r="F7" s="80">
        <v>41048</v>
      </c>
      <c r="G7" s="31"/>
      <c r="H7" s="28">
        <f>F7/12</f>
        <v>3420.6666666666665</v>
      </c>
      <c r="I7" s="28"/>
      <c r="J7" s="29"/>
      <c r="K7" s="30"/>
      <c r="L7" s="32">
        <f>VLOOKUP($F$2,'2026 Lay Leader Table'!A5:D26,2,FALSE)</f>
        <v>43979.155628482564</v>
      </c>
      <c r="M7" s="33"/>
      <c r="N7" s="34">
        <f>L7/12</f>
        <v>3664.9296357068802</v>
      </c>
      <c r="O7" s="33"/>
      <c r="P7" s="32">
        <f>VLOOKUP($F$2,'2026 Lay Leader Table'!A5:D26,4,FALSE)</f>
        <v>45976.908772906383</v>
      </c>
      <c r="Q7" s="33"/>
      <c r="R7" s="34">
        <f>P7/12</f>
        <v>3831.4090644088651</v>
      </c>
      <c r="S7" s="28"/>
      <c r="T7" s="29"/>
      <c r="U7" s="30"/>
      <c r="V7" s="80"/>
      <c r="W7" s="33"/>
      <c r="X7" s="33">
        <f>V7/12</f>
        <v>0</v>
      </c>
      <c r="Y7" s="33"/>
      <c r="Z7" s="80"/>
      <c r="AA7" s="33"/>
      <c r="AB7" s="33">
        <f>Z7/12</f>
        <v>0</v>
      </c>
    </row>
    <row r="8" spans="1:28" ht="6" customHeight="1" x14ac:dyDescent="0.35">
      <c r="B8" s="35"/>
      <c r="C8" s="28"/>
      <c r="D8" s="29"/>
      <c r="E8" s="30"/>
      <c r="F8" s="36"/>
      <c r="G8" s="36"/>
      <c r="H8" s="28"/>
      <c r="I8" s="28"/>
      <c r="J8" s="29"/>
      <c r="K8" s="30"/>
      <c r="L8" s="36"/>
      <c r="M8" s="33"/>
      <c r="N8" s="34"/>
      <c r="O8" s="33"/>
      <c r="P8" s="36"/>
      <c r="Q8" s="33"/>
      <c r="R8" s="34"/>
      <c r="S8" s="28"/>
      <c r="T8" s="29"/>
      <c r="U8" s="30"/>
      <c r="V8" s="36"/>
      <c r="W8" s="33"/>
      <c r="X8" s="33"/>
      <c r="Y8" s="33"/>
      <c r="Z8" s="36"/>
      <c r="AA8" s="33"/>
      <c r="AB8" s="33"/>
    </row>
    <row r="9" spans="1:28" ht="27" customHeight="1" x14ac:dyDescent="0.35">
      <c r="A9" s="12" t="s">
        <v>3</v>
      </c>
      <c r="B9" s="18" t="s">
        <v>9</v>
      </c>
      <c r="C9" s="28"/>
      <c r="D9" s="29"/>
      <c r="E9" s="30"/>
      <c r="F9" s="81">
        <v>0</v>
      </c>
      <c r="G9" s="38"/>
      <c r="H9" s="28">
        <f>F9/12</f>
        <v>0</v>
      </c>
      <c r="I9" s="28"/>
      <c r="J9" s="29"/>
      <c r="K9" s="30"/>
      <c r="L9" s="81">
        <v>0</v>
      </c>
      <c r="M9" s="33"/>
      <c r="N9" s="34">
        <f>M9/12</f>
        <v>0</v>
      </c>
      <c r="O9" s="33"/>
      <c r="P9" s="81"/>
      <c r="Q9" s="33"/>
      <c r="R9" s="34">
        <f>P9/12</f>
        <v>0</v>
      </c>
      <c r="S9" s="28"/>
      <c r="T9" s="29"/>
      <c r="U9" s="30"/>
      <c r="V9" s="81"/>
      <c r="W9" s="33"/>
      <c r="X9" s="33">
        <f>V9/12</f>
        <v>0</v>
      </c>
      <c r="Y9" s="33"/>
      <c r="Z9" s="81"/>
      <c r="AA9" s="33"/>
      <c r="AB9" s="33">
        <f>Z9/12</f>
        <v>0</v>
      </c>
    </row>
    <row r="10" spans="1:28" ht="6" customHeight="1" x14ac:dyDescent="0.35">
      <c r="C10" s="28"/>
      <c r="D10" s="29"/>
      <c r="E10" s="30"/>
      <c r="F10" s="37"/>
      <c r="G10" s="38"/>
      <c r="H10" s="28"/>
      <c r="I10" s="28"/>
      <c r="J10" s="29"/>
      <c r="K10" s="30"/>
      <c r="L10" s="38"/>
      <c r="M10" s="33"/>
      <c r="N10" s="34"/>
      <c r="O10" s="33"/>
      <c r="P10" s="38"/>
      <c r="Q10" s="33"/>
      <c r="R10" s="34"/>
      <c r="S10" s="28"/>
      <c r="T10" s="29"/>
      <c r="U10" s="30"/>
      <c r="V10" s="38"/>
      <c r="W10" s="33"/>
      <c r="X10" s="33"/>
      <c r="Y10" s="33"/>
      <c r="Z10" s="38"/>
      <c r="AA10" s="33"/>
      <c r="AB10" s="33"/>
    </row>
    <row r="11" spans="1:28" s="148" customFormat="1" ht="40" customHeight="1" x14ac:dyDescent="0.35">
      <c r="A11" s="135" t="s">
        <v>4</v>
      </c>
      <c r="B11" s="139" t="s">
        <v>64</v>
      </c>
      <c r="C11" s="140"/>
      <c r="D11" s="141"/>
      <c r="E11" s="136"/>
      <c r="F11" s="142">
        <f>SUM(F7:F10)</f>
        <v>41048</v>
      </c>
      <c r="G11" s="142"/>
      <c r="H11" s="143">
        <f>F11/12</f>
        <v>3420.6666666666665</v>
      </c>
      <c r="I11" s="140"/>
      <c r="J11" s="141"/>
      <c r="K11" s="136"/>
      <c r="L11" s="142">
        <f>SUM(L7:L10)</f>
        <v>43979.155628482564</v>
      </c>
      <c r="M11" s="137"/>
      <c r="N11" s="144">
        <f>L11/12</f>
        <v>3664.9296357068802</v>
      </c>
      <c r="O11" s="137"/>
      <c r="P11" s="142">
        <f>SUM(P7:P10)</f>
        <v>45976.908772906383</v>
      </c>
      <c r="Q11" s="137"/>
      <c r="R11" s="144">
        <f>P11/12</f>
        <v>3831.4090644088651</v>
      </c>
      <c r="S11" s="140"/>
      <c r="T11" s="141"/>
      <c r="U11" s="136"/>
      <c r="V11" s="145">
        <f>SUM(V7:V10)</f>
        <v>0</v>
      </c>
      <c r="W11" s="146"/>
      <c r="X11" s="147">
        <f>V11/12</f>
        <v>0</v>
      </c>
      <c r="Y11" s="137"/>
      <c r="Z11" s="145">
        <f>SUM(Z7:Z10)</f>
        <v>0</v>
      </c>
      <c r="AA11" s="146"/>
      <c r="AB11" s="147">
        <f>Z11/12</f>
        <v>0</v>
      </c>
    </row>
    <row r="12" spans="1:28" ht="17.5" customHeight="1" x14ac:dyDescent="0.35">
      <c r="B12" s="18"/>
      <c r="C12" s="28"/>
      <c r="D12" s="29"/>
      <c r="E12" s="30"/>
      <c r="F12" s="52"/>
      <c r="G12" s="52"/>
      <c r="H12" s="28"/>
      <c r="I12" s="28"/>
      <c r="J12" s="29"/>
      <c r="K12" s="30"/>
      <c r="L12" s="52"/>
      <c r="M12" s="33"/>
      <c r="N12" s="34"/>
      <c r="O12" s="33"/>
      <c r="P12" s="52"/>
      <c r="Q12" s="33"/>
      <c r="R12" s="34"/>
      <c r="S12" s="28"/>
      <c r="T12" s="29"/>
      <c r="U12" s="30"/>
      <c r="V12" s="52"/>
      <c r="W12" s="33"/>
      <c r="X12" s="33"/>
      <c r="Y12" s="33"/>
      <c r="Z12" s="52"/>
      <c r="AA12" s="33"/>
      <c r="AB12" s="33"/>
    </row>
    <row r="13" spans="1:28" ht="30" customHeight="1" x14ac:dyDescent="0.35">
      <c r="B13" s="25" t="s">
        <v>15</v>
      </c>
      <c r="C13" s="28"/>
      <c r="D13" s="29"/>
      <c r="E13" s="30"/>
      <c r="F13" s="52"/>
      <c r="G13" s="52"/>
      <c r="H13" s="28"/>
      <c r="I13" s="28"/>
      <c r="J13" s="29"/>
      <c r="K13" s="30"/>
      <c r="L13" s="52"/>
      <c r="M13" s="33"/>
      <c r="N13" s="34"/>
      <c r="O13" s="33"/>
      <c r="P13" s="52"/>
      <c r="Q13" s="33"/>
      <c r="R13" s="34"/>
      <c r="S13" s="28"/>
      <c r="T13" s="29"/>
      <c r="U13" s="30"/>
      <c r="V13" s="52"/>
      <c r="W13" s="33"/>
      <c r="X13" s="33"/>
      <c r="Y13" s="33"/>
      <c r="Z13" s="52"/>
      <c r="AA13" s="33"/>
      <c r="AB13" s="33"/>
    </row>
    <row r="14" spans="1:28" ht="27" customHeight="1" x14ac:dyDescent="0.35">
      <c r="A14" s="12" t="s">
        <v>5</v>
      </c>
      <c r="B14" s="18" t="s">
        <v>16</v>
      </c>
      <c r="C14" s="28"/>
      <c r="D14" s="29"/>
      <c r="E14" s="30"/>
      <c r="F14" s="81">
        <v>0</v>
      </c>
      <c r="G14" s="52"/>
      <c r="H14" s="28">
        <f>F14/12</f>
        <v>0</v>
      </c>
      <c r="I14" s="28"/>
      <c r="J14" s="29"/>
      <c r="K14" s="30"/>
      <c r="L14" s="81">
        <v>0</v>
      </c>
      <c r="M14" s="33"/>
      <c r="N14" s="28">
        <f>L14/12</f>
        <v>0</v>
      </c>
      <c r="O14" s="33"/>
      <c r="P14" s="81"/>
      <c r="Q14" s="33"/>
      <c r="R14" s="28">
        <f>P14/12</f>
        <v>0</v>
      </c>
      <c r="S14" s="28"/>
      <c r="T14" s="29"/>
      <c r="U14" s="30"/>
      <c r="V14" s="81"/>
      <c r="W14" s="33"/>
      <c r="X14" s="28">
        <f>V14/12</f>
        <v>0</v>
      </c>
      <c r="Y14" s="33"/>
      <c r="Z14" s="81"/>
      <c r="AA14" s="33"/>
      <c r="AB14" s="28">
        <f>Z14/12</f>
        <v>0</v>
      </c>
    </row>
    <row r="15" spans="1:28" ht="6" customHeight="1" x14ac:dyDescent="0.35">
      <c r="B15" s="18"/>
      <c r="C15" s="28"/>
      <c r="D15" s="29"/>
      <c r="E15" s="30"/>
      <c r="F15" s="52"/>
      <c r="G15" s="52"/>
      <c r="H15" s="28"/>
      <c r="I15" s="28"/>
      <c r="J15" s="29"/>
      <c r="K15" s="30"/>
      <c r="L15" s="52"/>
      <c r="M15" s="33"/>
      <c r="N15" s="28"/>
      <c r="O15" s="33"/>
      <c r="P15" s="52"/>
      <c r="Q15" s="33"/>
      <c r="R15" s="28"/>
      <c r="S15" s="28"/>
      <c r="T15" s="29"/>
      <c r="U15" s="30"/>
      <c r="V15" s="52"/>
      <c r="W15" s="33"/>
      <c r="X15" s="28"/>
      <c r="Y15" s="33"/>
      <c r="Z15" s="52"/>
      <c r="AA15" s="33"/>
      <c r="AB15" s="28"/>
    </row>
    <row r="16" spans="1:28" s="43" customFormat="1" ht="24" customHeight="1" x14ac:dyDescent="0.35">
      <c r="A16" s="12" t="s">
        <v>6</v>
      </c>
      <c r="B16" s="53" t="s">
        <v>17</v>
      </c>
      <c r="C16" s="39"/>
      <c r="D16" s="29"/>
      <c r="E16" s="30"/>
      <c r="F16" s="81">
        <v>0</v>
      </c>
      <c r="G16" s="54"/>
      <c r="H16" s="40">
        <f>F16/12</f>
        <v>0</v>
      </c>
      <c r="I16" s="39"/>
      <c r="J16" s="29"/>
      <c r="K16" s="30"/>
      <c r="L16" s="81">
        <v>0</v>
      </c>
      <c r="M16" s="33"/>
      <c r="N16" s="40">
        <f>L16/12</f>
        <v>0</v>
      </c>
      <c r="O16" s="33"/>
      <c r="P16" s="81"/>
      <c r="Q16" s="33"/>
      <c r="R16" s="40">
        <f>P16/12</f>
        <v>0</v>
      </c>
      <c r="S16" s="39"/>
      <c r="T16" s="29"/>
      <c r="U16" s="30"/>
      <c r="V16" s="81"/>
      <c r="W16" s="33"/>
      <c r="X16" s="40">
        <f>V16/12</f>
        <v>0</v>
      </c>
      <c r="Y16" s="33"/>
      <c r="Z16" s="81"/>
      <c r="AA16" s="33"/>
      <c r="AB16" s="40">
        <f>Z16/12</f>
        <v>0</v>
      </c>
    </row>
    <row r="17" spans="1:29" s="51" customFormat="1" ht="40" customHeight="1" x14ac:dyDescent="0.35">
      <c r="A17" s="12" t="s">
        <v>7</v>
      </c>
      <c r="B17" s="44" t="s">
        <v>32</v>
      </c>
      <c r="C17" s="39"/>
      <c r="D17" s="29"/>
      <c r="E17" s="30"/>
      <c r="F17" s="45">
        <f>SUM(F14:F16)</f>
        <v>0</v>
      </c>
      <c r="G17" s="45"/>
      <c r="H17" s="46">
        <f>F17/12</f>
        <v>0</v>
      </c>
      <c r="I17" s="39"/>
      <c r="J17" s="29"/>
      <c r="K17" s="30"/>
      <c r="L17" s="45">
        <f>SUM(L14:L16)</f>
        <v>0</v>
      </c>
      <c r="M17" s="33"/>
      <c r="N17" s="47">
        <f>L17/12</f>
        <v>0</v>
      </c>
      <c r="O17" s="33"/>
      <c r="P17" s="45">
        <f>SUM(P14:P16)</f>
        <v>0</v>
      </c>
      <c r="Q17" s="33"/>
      <c r="R17" s="47">
        <f>P17/12</f>
        <v>0</v>
      </c>
      <c r="S17" s="39"/>
      <c r="T17" s="29"/>
      <c r="U17" s="30"/>
      <c r="V17" s="45">
        <f>SUM(V14:V16)</f>
        <v>0</v>
      </c>
      <c r="W17" s="33"/>
      <c r="X17" s="50">
        <f>V17/12</f>
        <v>0</v>
      </c>
      <c r="Y17" s="33"/>
      <c r="Z17" s="45">
        <f>SUM(Z14:Z16)</f>
        <v>0</v>
      </c>
      <c r="AA17" s="33"/>
      <c r="AB17" s="50">
        <f>Z17/12</f>
        <v>0</v>
      </c>
    </row>
    <row r="18" spans="1:29" ht="17.5" customHeight="1" x14ac:dyDescent="0.35">
      <c r="B18" s="18"/>
      <c r="C18" s="28"/>
      <c r="D18" s="29"/>
      <c r="E18" s="30"/>
      <c r="F18" s="52"/>
      <c r="G18" s="52"/>
      <c r="H18" s="28"/>
      <c r="I18" s="28"/>
      <c r="J18" s="29"/>
      <c r="K18" s="30"/>
      <c r="L18" s="52"/>
      <c r="M18" s="33"/>
      <c r="N18" s="34"/>
      <c r="O18" s="33"/>
      <c r="P18" s="52"/>
      <c r="Q18" s="33"/>
      <c r="R18" s="34"/>
      <c r="S18" s="28"/>
      <c r="T18" s="29"/>
      <c r="U18" s="30"/>
      <c r="V18" s="33"/>
      <c r="W18" s="33"/>
      <c r="X18" s="33"/>
      <c r="Y18" s="33"/>
      <c r="Z18" s="33"/>
      <c r="AA18" s="33"/>
      <c r="AB18" s="33"/>
    </row>
    <row r="19" spans="1:29" ht="18.75" hidden="1" customHeight="1" x14ac:dyDescent="0.35">
      <c r="B19" s="16"/>
      <c r="C19" s="28"/>
      <c r="D19" s="29"/>
      <c r="E19" s="30"/>
      <c r="F19" s="33"/>
      <c r="G19" s="33"/>
      <c r="H19" s="28"/>
      <c r="I19" s="28"/>
      <c r="J19" s="29"/>
      <c r="K19" s="30"/>
      <c r="L19" s="33"/>
      <c r="M19" s="33"/>
      <c r="N19" s="34"/>
      <c r="O19" s="33"/>
      <c r="P19" s="33"/>
      <c r="Q19" s="33"/>
      <c r="R19" s="34"/>
      <c r="S19" s="28"/>
      <c r="T19" s="29"/>
      <c r="U19" s="30"/>
      <c r="V19" s="33"/>
      <c r="W19" s="33"/>
      <c r="X19" s="33"/>
      <c r="Y19" s="33"/>
      <c r="Z19" s="33"/>
      <c r="AA19" s="33"/>
      <c r="AB19" s="33"/>
    </row>
    <row r="20" spans="1:29" ht="27" customHeight="1" x14ac:dyDescent="0.35">
      <c r="B20" s="55" t="s">
        <v>21</v>
      </c>
      <c r="C20" s="28"/>
      <c r="D20" s="29"/>
      <c r="E20" s="30"/>
      <c r="F20" s="56"/>
      <c r="G20" s="56"/>
      <c r="H20" s="28"/>
      <c r="I20" s="28"/>
      <c r="J20" s="29"/>
      <c r="K20" s="30"/>
      <c r="L20" s="56"/>
      <c r="M20" s="33"/>
      <c r="N20" s="34"/>
      <c r="O20" s="33"/>
      <c r="P20" s="56"/>
      <c r="Q20" s="33"/>
      <c r="R20" s="34"/>
      <c r="S20" s="28"/>
      <c r="T20" s="29"/>
      <c r="U20" s="30"/>
      <c r="V20" s="56"/>
      <c r="W20" s="33"/>
      <c r="X20" s="33"/>
      <c r="Y20" s="33"/>
      <c r="Z20" s="56"/>
      <c r="AA20" s="33"/>
      <c r="AB20" s="33"/>
    </row>
    <row r="21" spans="1:29" ht="27" customHeight="1" x14ac:dyDescent="0.35">
      <c r="A21" s="12" t="s">
        <v>10</v>
      </c>
      <c r="B21" s="18" t="s">
        <v>65</v>
      </c>
      <c r="C21" s="28"/>
      <c r="D21" s="29"/>
      <c r="E21" s="30"/>
      <c r="F21" s="108">
        <f>$F$3*F11</f>
        <v>2462.88</v>
      </c>
      <c r="G21" s="57"/>
      <c r="H21" s="28">
        <f>F21/12</f>
        <v>205.24</v>
      </c>
      <c r="I21" s="28"/>
      <c r="J21" s="29"/>
      <c r="K21" s="30"/>
      <c r="L21" s="105">
        <f>$F$3*L11</f>
        <v>2638.7493377089536</v>
      </c>
      <c r="M21" s="33"/>
      <c r="N21" s="34">
        <f>L21/12</f>
        <v>219.89577814241281</v>
      </c>
      <c r="O21" s="33"/>
      <c r="P21" s="105">
        <f>$F$3*P11</f>
        <v>2758.6145263743829</v>
      </c>
      <c r="Q21" s="33"/>
      <c r="R21" s="34">
        <f>P21/12</f>
        <v>229.88454386453191</v>
      </c>
      <c r="S21" s="28"/>
      <c r="T21" s="29"/>
      <c r="U21" s="30"/>
      <c r="V21" s="105">
        <f>$F$3*V11</f>
        <v>0</v>
      </c>
      <c r="W21" s="33"/>
      <c r="X21" s="33">
        <f>V21/12</f>
        <v>0</v>
      </c>
      <c r="Y21" s="33"/>
      <c r="Z21" s="105">
        <f>$F$3*Z11</f>
        <v>0</v>
      </c>
      <c r="AA21" s="33"/>
      <c r="AB21" s="33">
        <f>Z21/12</f>
        <v>0</v>
      </c>
    </row>
    <row r="22" spans="1:29" ht="6" customHeight="1" x14ac:dyDescent="0.35">
      <c r="B22" s="58"/>
      <c r="C22" s="28"/>
      <c r="D22" s="29"/>
      <c r="E22" s="30"/>
      <c r="F22" s="57"/>
      <c r="G22" s="57"/>
      <c r="H22" s="28"/>
      <c r="I22" s="28"/>
      <c r="J22" s="29"/>
      <c r="K22" s="30"/>
      <c r="L22" s="57"/>
      <c r="M22" s="33"/>
      <c r="N22" s="34"/>
      <c r="O22" s="33"/>
      <c r="P22" s="57"/>
      <c r="Q22" s="33"/>
      <c r="R22" s="34"/>
      <c r="S22" s="28"/>
      <c r="T22" s="29"/>
      <c r="U22" s="30"/>
      <c r="V22" s="57"/>
      <c r="W22" s="33"/>
      <c r="X22" s="33"/>
      <c r="Y22" s="33"/>
      <c r="Z22" s="57"/>
      <c r="AA22" s="33"/>
      <c r="AB22" s="33"/>
    </row>
    <row r="23" spans="1:29" ht="27" customHeight="1" x14ac:dyDescent="0.35">
      <c r="A23" s="12" t="s">
        <v>11</v>
      </c>
      <c r="B23" s="18" t="s">
        <v>79</v>
      </c>
      <c r="C23" s="28"/>
      <c r="D23" s="29"/>
      <c r="E23" s="30"/>
      <c r="F23" s="109">
        <v>5424</v>
      </c>
      <c r="G23" s="57"/>
      <c r="H23" s="28">
        <f>F23/12</f>
        <v>452</v>
      </c>
      <c r="I23" s="28"/>
      <c r="J23" s="29"/>
      <c r="K23" s="30"/>
      <c r="L23" s="220">
        <v>5882.16</v>
      </c>
      <c r="M23" s="33" t="s">
        <v>102</v>
      </c>
      <c r="N23" s="34">
        <f>L23/12</f>
        <v>490.18</v>
      </c>
      <c r="O23" s="33"/>
      <c r="P23" s="220">
        <v>5882.16</v>
      </c>
      <c r="Q23" s="33" t="s">
        <v>102</v>
      </c>
      <c r="R23" s="34">
        <f>P23/12</f>
        <v>490.18</v>
      </c>
      <c r="S23" s="28"/>
      <c r="T23" s="29"/>
      <c r="U23" s="30"/>
      <c r="V23" s="220"/>
      <c r="W23" s="33" t="s">
        <v>102</v>
      </c>
      <c r="X23" s="33">
        <f>V23/12</f>
        <v>0</v>
      </c>
      <c r="Y23" s="33"/>
      <c r="Z23" s="220"/>
      <c r="AA23" s="33" t="s">
        <v>102</v>
      </c>
      <c r="AB23" s="33">
        <f>Z23/12</f>
        <v>0</v>
      </c>
    </row>
    <row r="24" spans="1:29" ht="6" customHeight="1" x14ac:dyDescent="0.35">
      <c r="B24" s="58"/>
      <c r="C24" s="28"/>
      <c r="D24" s="29"/>
      <c r="E24" s="30"/>
      <c r="F24" s="59"/>
      <c r="G24" s="59"/>
      <c r="H24" s="28"/>
      <c r="I24" s="28"/>
      <c r="J24" s="29"/>
      <c r="K24" s="30"/>
      <c r="L24" s="59"/>
      <c r="M24" s="33"/>
      <c r="N24" s="34"/>
      <c r="O24" s="33"/>
      <c r="P24" s="59"/>
      <c r="Q24" s="33"/>
      <c r="R24" s="34"/>
      <c r="S24" s="28"/>
      <c r="T24" s="29"/>
      <c r="U24" s="30"/>
      <c r="V24" s="59"/>
      <c r="W24" s="33"/>
      <c r="X24" s="33"/>
      <c r="Y24" s="33"/>
      <c r="Z24" s="59"/>
      <c r="AA24" s="33"/>
      <c r="AB24" s="33"/>
    </row>
    <row r="25" spans="1:29" s="43" customFormat="1" ht="27" customHeight="1" x14ac:dyDescent="0.35">
      <c r="A25" s="12" t="s">
        <v>12</v>
      </c>
      <c r="B25" s="53" t="s">
        <v>106</v>
      </c>
      <c r="C25" s="39"/>
      <c r="D25" s="29"/>
      <c r="E25" s="30"/>
      <c r="F25" s="60">
        <f>F11*0.005</f>
        <v>205.24</v>
      </c>
      <c r="G25" s="61"/>
      <c r="H25" s="40">
        <f>F25/12</f>
        <v>17.103333333333335</v>
      </c>
      <c r="I25" s="39"/>
      <c r="J25" s="29"/>
      <c r="K25" s="30"/>
      <c r="L25" s="60">
        <f>L11*0.005</f>
        <v>219.89577814241284</v>
      </c>
      <c r="M25" s="33"/>
      <c r="N25" s="41">
        <f>L25/12</f>
        <v>18.324648178534403</v>
      </c>
      <c r="O25" s="33"/>
      <c r="P25" s="60">
        <f>P11*0.005</f>
        <v>229.88454386453191</v>
      </c>
      <c r="Q25" s="33"/>
      <c r="R25" s="41">
        <f>P25/12</f>
        <v>19.157045322044326</v>
      </c>
      <c r="S25" s="39"/>
      <c r="T25" s="29"/>
      <c r="U25" s="30"/>
      <c r="V25" s="60">
        <f>V11*0.005</f>
        <v>0</v>
      </c>
      <c r="W25" s="33"/>
      <c r="X25" s="42">
        <f>V25/12</f>
        <v>0</v>
      </c>
      <c r="Y25" s="33"/>
      <c r="Z25" s="60">
        <f>Z11*0.005</f>
        <v>0</v>
      </c>
      <c r="AA25" s="33"/>
      <c r="AB25" s="42">
        <f>Z25/12</f>
        <v>0</v>
      </c>
    </row>
    <row r="26" spans="1:29" s="51" customFormat="1" ht="40" customHeight="1" x14ac:dyDescent="0.35">
      <c r="A26" s="12" t="s">
        <v>13</v>
      </c>
      <c r="B26" s="44" t="s">
        <v>14</v>
      </c>
      <c r="C26" s="39"/>
      <c r="D26" s="29"/>
      <c r="E26" s="30"/>
      <c r="F26" s="45">
        <f>F21+F23+F25</f>
        <v>8092.12</v>
      </c>
      <c r="G26" s="45"/>
      <c r="H26" s="46">
        <f>F26/12</f>
        <v>674.34333333333336</v>
      </c>
      <c r="I26" s="39"/>
      <c r="J26" s="29"/>
      <c r="K26" s="30"/>
      <c r="L26" s="45">
        <f>L21+L23+L25</f>
        <v>8740.8051158513663</v>
      </c>
      <c r="M26" s="33"/>
      <c r="N26" s="47">
        <f>L26/12</f>
        <v>728.40042632094719</v>
      </c>
      <c r="O26" s="33"/>
      <c r="P26" s="45">
        <f>P21+P23+P25</f>
        <v>8870.659070238913</v>
      </c>
      <c r="Q26" s="33"/>
      <c r="R26" s="47">
        <f>P26/12</f>
        <v>739.22158918657613</v>
      </c>
      <c r="S26" s="39"/>
      <c r="T26" s="29"/>
      <c r="U26" s="30"/>
      <c r="V26" s="45">
        <f>V21+V23+V25</f>
        <v>0</v>
      </c>
      <c r="W26" s="33"/>
      <c r="X26" s="50">
        <f>V26/12</f>
        <v>0</v>
      </c>
      <c r="Y26" s="33"/>
      <c r="Z26" s="45">
        <f>Z21+Z23+Z25</f>
        <v>0</v>
      </c>
      <c r="AA26" s="33"/>
      <c r="AB26" s="50">
        <f>Z26/12</f>
        <v>0</v>
      </c>
    </row>
    <row r="27" spans="1:29" ht="20" customHeight="1" x14ac:dyDescent="0.35">
      <c r="B27" s="18"/>
      <c r="C27" s="28"/>
      <c r="D27" s="29"/>
      <c r="E27" s="30"/>
      <c r="F27" s="33"/>
      <c r="G27" s="33"/>
      <c r="H27" s="28"/>
      <c r="I27" s="28"/>
      <c r="J27" s="29"/>
      <c r="K27" s="30"/>
      <c r="L27" s="33"/>
      <c r="M27" s="33"/>
      <c r="N27" s="34"/>
      <c r="O27" s="33"/>
      <c r="P27" s="33"/>
      <c r="Q27" s="33"/>
      <c r="R27" s="34"/>
      <c r="S27" s="28"/>
      <c r="T27" s="29"/>
      <c r="U27" s="30"/>
      <c r="V27" s="33"/>
      <c r="W27" s="33"/>
      <c r="X27" s="33"/>
      <c r="Y27" s="33"/>
      <c r="Z27" s="33"/>
      <c r="AA27" s="33"/>
      <c r="AB27" s="33"/>
    </row>
    <row r="28" spans="1:29" ht="26.5" customHeight="1" x14ac:dyDescent="0.35">
      <c r="B28" s="55" t="s">
        <v>71</v>
      </c>
      <c r="C28" s="28"/>
      <c r="D28" s="29"/>
      <c r="E28" s="30"/>
      <c r="F28" s="33"/>
      <c r="G28" s="33"/>
      <c r="H28" s="28"/>
      <c r="I28" s="28"/>
      <c r="J28" s="29"/>
      <c r="K28" s="30"/>
      <c r="L28" s="33"/>
      <c r="M28" s="33"/>
      <c r="N28" s="34"/>
      <c r="O28" s="33"/>
      <c r="P28" s="33"/>
      <c r="Q28" s="33"/>
      <c r="R28" s="34"/>
      <c r="S28" s="28"/>
      <c r="T28" s="29"/>
      <c r="U28" s="30"/>
      <c r="V28" s="33"/>
      <c r="W28" s="33"/>
      <c r="X28" s="33"/>
      <c r="Y28" s="33"/>
      <c r="Z28" s="33"/>
      <c r="AA28" s="33"/>
      <c r="AB28" s="33"/>
    </row>
    <row r="29" spans="1:29" ht="34" customHeight="1" x14ac:dyDescent="0.35">
      <c r="A29" s="12" t="s">
        <v>28</v>
      </c>
      <c r="B29" s="18" t="s">
        <v>81</v>
      </c>
      <c r="C29" s="28"/>
      <c r="D29" s="29"/>
      <c r="E29" s="30"/>
      <c r="F29" s="33">
        <f>F7*0.0765</f>
        <v>3140.172</v>
      </c>
      <c r="G29" s="33"/>
      <c r="H29" s="28"/>
      <c r="I29" s="28"/>
      <c r="J29" s="29"/>
      <c r="K29" s="30"/>
      <c r="L29" s="33">
        <f>0.0735*L11</f>
        <v>3232.4679386934681</v>
      </c>
      <c r="M29" s="33"/>
      <c r="N29" s="34">
        <f>L29/12</f>
        <v>269.37232822445566</v>
      </c>
      <c r="O29" s="33"/>
      <c r="P29" s="33">
        <f>0.0735*P11</f>
        <v>3379.3027948086192</v>
      </c>
      <c r="Q29" s="33"/>
      <c r="R29" s="34">
        <f>P29/12</f>
        <v>281.60856623405158</v>
      </c>
      <c r="S29" s="28"/>
      <c r="T29" s="29"/>
      <c r="U29" s="30"/>
      <c r="V29" s="33">
        <f>0.0735*V11</f>
        <v>0</v>
      </c>
      <c r="W29" s="33"/>
      <c r="X29" s="34">
        <f>V29/12</f>
        <v>0</v>
      </c>
      <c r="Y29" s="34"/>
      <c r="Z29" s="33">
        <f>0.0735*Z11</f>
        <v>0</v>
      </c>
      <c r="AA29" s="33"/>
      <c r="AB29" s="34">
        <f>Z29/12</f>
        <v>0</v>
      </c>
      <c r="AC29" s="34"/>
    </row>
    <row r="30" spans="1:29" ht="20" customHeight="1" x14ac:dyDescent="0.35">
      <c r="B30" s="18"/>
      <c r="C30" s="28"/>
      <c r="D30" s="29"/>
      <c r="E30" s="30"/>
      <c r="F30" s="33"/>
      <c r="G30" s="33"/>
      <c r="H30" s="28"/>
      <c r="I30" s="28"/>
      <c r="J30" s="29"/>
      <c r="K30" s="30"/>
      <c r="L30" s="33"/>
      <c r="M30" s="33"/>
      <c r="N30" s="34"/>
      <c r="O30" s="33"/>
      <c r="P30" s="33"/>
      <c r="Q30" s="33"/>
      <c r="R30" s="34"/>
      <c r="S30" s="28"/>
      <c r="T30" s="29"/>
      <c r="U30" s="30"/>
      <c r="V30" s="33"/>
      <c r="W30" s="33"/>
      <c r="X30" s="33"/>
      <c r="Y30" s="33"/>
      <c r="Z30" s="33"/>
      <c r="AA30" s="33"/>
      <c r="AB30" s="33"/>
    </row>
    <row r="31" spans="1:29" s="119" customFormat="1" ht="30.5" customHeight="1" x14ac:dyDescent="0.35">
      <c r="A31" s="119" t="s">
        <v>29</v>
      </c>
      <c r="B31" s="120" t="s">
        <v>82</v>
      </c>
      <c r="C31" s="121"/>
      <c r="D31" s="117"/>
      <c r="E31" s="122"/>
      <c r="F31" s="81">
        <v>500</v>
      </c>
      <c r="G31" s="122"/>
      <c r="H31" s="28">
        <f>F31/12</f>
        <v>41.666666666666664</v>
      </c>
      <c r="I31" s="121"/>
      <c r="J31" s="117"/>
      <c r="K31" s="122"/>
      <c r="L31" s="221">
        <v>550</v>
      </c>
      <c r="M31" s="122"/>
      <c r="N31" s="34">
        <f>L31/12</f>
        <v>45.833333333333336</v>
      </c>
      <c r="O31" s="122"/>
      <c r="P31" s="221">
        <v>600</v>
      </c>
      <c r="Q31" s="122"/>
      <c r="R31" s="34">
        <f>P31/12</f>
        <v>50</v>
      </c>
      <c r="S31" s="121"/>
      <c r="T31" s="117"/>
      <c r="U31" s="122"/>
      <c r="V31" s="221"/>
      <c r="W31" s="122"/>
      <c r="X31" s="34">
        <f>V31/12</f>
        <v>0</v>
      </c>
      <c r="Y31" s="122"/>
      <c r="Z31" s="221"/>
      <c r="AA31" s="122"/>
      <c r="AB31" s="34">
        <f>Z31/12</f>
        <v>0</v>
      </c>
    </row>
    <row r="32" spans="1:29" ht="20" customHeight="1" x14ac:dyDescent="0.35">
      <c r="B32" s="18"/>
      <c r="C32" s="28"/>
      <c r="D32" s="29"/>
      <c r="E32" s="30"/>
      <c r="F32" s="33"/>
      <c r="G32" s="33"/>
      <c r="H32" s="28"/>
      <c r="I32" s="28"/>
      <c r="J32" s="29"/>
      <c r="K32" s="30"/>
      <c r="L32" s="33"/>
      <c r="M32" s="33"/>
      <c r="N32" s="34"/>
      <c r="O32" s="33"/>
      <c r="P32" s="33"/>
      <c r="Q32" s="33"/>
      <c r="R32" s="34"/>
      <c r="S32" s="28"/>
      <c r="T32" s="29"/>
      <c r="U32" s="30"/>
      <c r="V32" s="33"/>
      <c r="W32" s="33"/>
      <c r="X32" s="33"/>
      <c r="Y32" s="33"/>
      <c r="Z32" s="33"/>
      <c r="AA32" s="33"/>
      <c r="AB32" s="33"/>
    </row>
    <row r="33" spans="1:28" s="51" customFormat="1" ht="40" customHeight="1" x14ac:dyDescent="0.35">
      <c r="A33" s="12" t="s">
        <v>30</v>
      </c>
      <c r="B33" s="44" t="s">
        <v>80</v>
      </c>
      <c r="C33" s="39"/>
      <c r="D33" s="29"/>
      <c r="E33" s="30"/>
      <c r="F33" s="45">
        <f>SUM(F29:F31)</f>
        <v>3640.172</v>
      </c>
      <c r="G33" s="45"/>
      <c r="H33" s="46">
        <f>F33/12</f>
        <v>303.34766666666667</v>
      </c>
      <c r="I33" s="39"/>
      <c r="J33" s="29"/>
      <c r="K33" s="30"/>
      <c r="L33" s="45">
        <f>SUM(L29:L31)</f>
        <v>3782.4679386934681</v>
      </c>
      <c r="M33" s="33"/>
      <c r="N33" s="47">
        <f>L33/12</f>
        <v>315.20566155778903</v>
      </c>
      <c r="O33" s="33"/>
      <c r="P33" s="45">
        <f>SUM(P29:P31)</f>
        <v>3979.3027948086192</v>
      </c>
      <c r="Q33" s="33"/>
      <c r="R33" s="47">
        <f>P33/12</f>
        <v>331.60856623405158</v>
      </c>
      <c r="S33" s="39"/>
      <c r="T33" s="29"/>
      <c r="U33" s="30"/>
      <c r="V33" s="45">
        <f>SUM(V29:V31)</f>
        <v>0</v>
      </c>
      <c r="W33" s="33"/>
      <c r="X33" s="47">
        <f>V33/12</f>
        <v>0</v>
      </c>
      <c r="Y33" s="33"/>
      <c r="Z33" s="45">
        <f>SUM(Z29:Z31)</f>
        <v>0</v>
      </c>
      <c r="AA33" s="33"/>
      <c r="AB33" s="47">
        <f>Z33/12</f>
        <v>0</v>
      </c>
    </row>
    <row r="34" spans="1:28" s="126" customFormat="1" ht="69" customHeight="1" thickBot="1" x14ac:dyDescent="0.5">
      <c r="B34" s="127" t="s">
        <v>83</v>
      </c>
      <c r="C34" s="128"/>
      <c r="D34" s="129"/>
      <c r="E34" s="130"/>
      <c r="F34" s="131">
        <f>F11+F17+F26+F33</f>
        <v>52780.292000000001</v>
      </c>
      <c r="G34" s="131"/>
      <c r="H34" s="132">
        <f>F34/12</f>
        <v>4398.3576666666668</v>
      </c>
      <c r="I34" s="128"/>
      <c r="J34" s="129"/>
      <c r="K34" s="130"/>
      <c r="L34" s="131">
        <f>L11+L17+L26+L33</f>
        <v>56502.4286830274</v>
      </c>
      <c r="M34" s="133"/>
      <c r="N34" s="134">
        <f>L34/12</f>
        <v>4708.5357235856163</v>
      </c>
      <c r="O34" s="133"/>
      <c r="P34" s="131">
        <f>P11+P17+P26+P33</f>
        <v>58826.870637953914</v>
      </c>
      <c r="Q34" s="133"/>
      <c r="R34" s="134">
        <f>P34/12</f>
        <v>4902.2392198294929</v>
      </c>
      <c r="S34" s="128"/>
      <c r="T34" s="129"/>
      <c r="U34" s="130"/>
      <c r="V34" s="131">
        <f>V11+V17+V26+V33</f>
        <v>0</v>
      </c>
      <c r="W34" s="133"/>
      <c r="X34" s="134">
        <f>V34/12</f>
        <v>0</v>
      </c>
      <c r="Y34" s="133"/>
      <c r="Z34" s="131">
        <f>Z11+Z17+Z26+Z33</f>
        <v>0</v>
      </c>
      <c r="AA34" s="133"/>
      <c r="AB34" s="134">
        <f>Z34/12</f>
        <v>0</v>
      </c>
    </row>
    <row r="35" spans="1:28" ht="16" thickTop="1" x14ac:dyDescent="0.35">
      <c r="B35" s="68"/>
      <c r="C35" s="28"/>
      <c r="D35" s="29"/>
      <c r="E35" s="30"/>
      <c r="F35" s="69"/>
      <c r="G35" s="70"/>
      <c r="H35" s="28"/>
      <c r="I35" s="28"/>
      <c r="J35" s="29"/>
      <c r="K35" s="30"/>
      <c r="L35" s="69"/>
      <c r="M35" s="33"/>
      <c r="N35" s="34"/>
      <c r="O35" s="33"/>
      <c r="P35" s="69"/>
      <c r="Q35" s="33"/>
      <c r="R35" s="34"/>
      <c r="S35" s="28"/>
      <c r="T35" s="29"/>
      <c r="U35" s="30"/>
      <c r="V35" s="69"/>
      <c r="W35" s="33"/>
      <c r="X35" s="33"/>
      <c r="Y35" s="33"/>
      <c r="Z35" s="69"/>
      <c r="AA35" s="33"/>
      <c r="AB35" s="33"/>
    </row>
    <row r="36" spans="1:28" ht="32.25" hidden="1" customHeight="1" thickBot="1" x14ac:dyDescent="0.4">
      <c r="B36" s="71" t="s">
        <v>8</v>
      </c>
      <c r="C36" s="28"/>
      <c r="D36" s="29"/>
      <c r="E36" s="30"/>
      <c r="F36" s="72"/>
      <c r="G36" s="33"/>
      <c r="H36" s="28"/>
      <c r="I36" s="28"/>
      <c r="J36" s="29"/>
      <c r="K36" s="30"/>
      <c r="L36" s="33"/>
      <c r="M36" s="33"/>
      <c r="N36" s="34"/>
      <c r="O36" s="33"/>
      <c r="P36" s="33"/>
      <c r="Q36" s="33"/>
      <c r="R36" s="34"/>
      <c r="S36" s="28"/>
      <c r="T36" s="29"/>
      <c r="U36" s="30"/>
      <c r="V36" s="33"/>
      <c r="W36" s="33"/>
      <c r="X36" s="33"/>
      <c r="Y36" s="33"/>
      <c r="Z36" s="33"/>
      <c r="AA36" s="33"/>
      <c r="AB36" s="33"/>
    </row>
    <row r="37" spans="1:28" x14ac:dyDescent="0.35">
      <c r="C37" s="28"/>
      <c r="D37" s="29"/>
      <c r="E37" s="30"/>
      <c r="F37" s="33"/>
      <c r="G37" s="33"/>
      <c r="H37" s="28"/>
      <c r="I37" s="28"/>
      <c r="J37" s="29"/>
      <c r="K37" s="30"/>
      <c r="L37" s="33"/>
      <c r="M37" s="33"/>
      <c r="N37" s="34"/>
      <c r="O37" s="33"/>
      <c r="P37" s="33"/>
      <c r="Q37" s="33"/>
      <c r="R37" s="34"/>
      <c r="S37" s="28"/>
      <c r="T37" s="29"/>
      <c r="U37" s="30"/>
      <c r="V37" s="33"/>
      <c r="W37" s="33"/>
      <c r="X37" s="33"/>
      <c r="Y37" s="33"/>
      <c r="Z37" s="33"/>
      <c r="AA37" s="33"/>
      <c r="AB37" s="33"/>
    </row>
    <row r="38" spans="1:28" ht="27" customHeight="1" x14ac:dyDescent="0.35">
      <c r="B38" s="73" t="s">
        <v>23</v>
      </c>
      <c r="C38" s="74"/>
      <c r="D38" s="75"/>
      <c r="E38" s="76"/>
      <c r="F38" s="56"/>
      <c r="G38" s="56"/>
      <c r="H38" s="74"/>
      <c r="I38" s="74"/>
      <c r="J38" s="75"/>
      <c r="K38" s="76"/>
      <c r="L38" s="56"/>
      <c r="M38" s="33"/>
      <c r="N38" s="77"/>
      <c r="O38" s="33"/>
      <c r="P38" s="56"/>
      <c r="Q38" s="33"/>
      <c r="R38" s="77"/>
      <c r="S38" s="74"/>
      <c r="T38" s="75"/>
      <c r="U38" s="76"/>
      <c r="V38" s="56"/>
      <c r="W38" s="33"/>
      <c r="X38" s="78"/>
      <c r="Y38" s="33"/>
      <c r="Z38" s="56"/>
      <c r="AA38" s="33"/>
      <c r="AB38" s="78"/>
    </row>
    <row r="39" spans="1:28" ht="27" customHeight="1" x14ac:dyDescent="0.35">
      <c r="A39" s="12" t="s">
        <v>72</v>
      </c>
      <c r="B39" s="18" t="s">
        <v>37</v>
      </c>
      <c r="C39" s="28"/>
      <c r="D39" s="29"/>
      <c r="E39" s="30"/>
      <c r="F39" s="81"/>
      <c r="G39" s="33"/>
      <c r="H39" s="28"/>
      <c r="I39" s="28"/>
      <c r="J39" s="29"/>
      <c r="K39" s="30"/>
      <c r="L39" s="83"/>
      <c r="M39" s="33"/>
      <c r="N39" s="34"/>
      <c r="O39" s="33"/>
      <c r="P39" s="83"/>
      <c r="Q39" s="33"/>
      <c r="R39" s="34"/>
      <c r="S39" s="28"/>
      <c r="T39" s="29"/>
      <c r="U39" s="30"/>
      <c r="V39" s="81"/>
      <c r="W39" s="33"/>
      <c r="X39" s="33"/>
      <c r="Y39" s="33"/>
      <c r="Z39" s="81"/>
      <c r="AA39" s="33"/>
      <c r="AB39" s="33"/>
    </row>
    <row r="40" spans="1:28" ht="27" customHeight="1" x14ac:dyDescent="0.35">
      <c r="A40" s="12" t="s">
        <v>73</v>
      </c>
      <c r="B40" s="18" t="s">
        <v>24</v>
      </c>
      <c r="C40" s="28"/>
      <c r="D40" s="29"/>
      <c r="E40" s="30"/>
      <c r="F40" s="81"/>
      <c r="G40" s="79"/>
      <c r="H40" s="28"/>
      <c r="I40" s="28"/>
      <c r="J40" s="29"/>
      <c r="K40" s="30"/>
      <c r="L40" s="81"/>
      <c r="M40" s="33"/>
      <c r="N40" s="34"/>
      <c r="O40" s="33"/>
      <c r="P40" s="81"/>
      <c r="Q40" s="33"/>
      <c r="R40" s="34"/>
      <c r="S40" s="28"/>
      <c r="T40" s="29"/>
      <c r="U40" s="30"/>
      <c r="V40" s="81"/>
      <c r="W40" s="33"/>
      <c r="X40" s="33"/>
      <c r="Y40" s="33"/>
      <c r="Z40" s="81"/>
      <c r="AA40" s="33"/>
      <c r="AB40" s="33"/>
    </row>
    <row r="41" spans="1:28" ht="27" customHeight="1" x14ac:dyDescent="0.35">
      <c r="A41" s="12" t="s">
        <v>74</v>
      </c>
      <c r="B41" s="18" t="s">
        <v>25</v>
      </c>
      <c r="C41" s="28"/>
      <c r="D41" s="29"/>
      <c r="E41" s="30"/>
      <c r="F41" s="81"/>
      <c r="G41" s="57"/>
      <c r="H41" s="28"/>
      <c r="I41" s="28"/>
      <c r="J41" s="29"/>
      <c r="K41" s="30"/>
      <c r="L41" s="81"/>
      <c r="M41" s="33"/>
      <c r="N41" s="34"/>
      <c r="O41" s="33"/>
      <c r="P41" s="81"/>
      <c r="Q41" s="33"/>
      <c r="R41" s="34"/>
      <c r="S41" s="28"/>
      <c r="T41" s="29"/>
      <c r="U41" s="30"/>
      <c r="V41" s="81"/>
      <c r="W41" s="33"/>
      <c r="X41" s="33"/>
      <c r="Y41" s="33"/>
      <c r="Z41" s="81"/>
      <c r="AA41" s="33"/>
      <c r="AB41" s="33"/>
    </row>
    <row r="42" spans="1:28" ht="27" customHeight="1" x14ac:dyDescent="0.35">
      <c r="A42" s="12" t="s">
        <v>75</v>
      </c>
      <c r="B42" s="18" t="s">
        <v>26</v>
      </c>
      <c r="C42" s="57"/>
      <c r="D42" s="29"/>
      <c r="E42" s="30"/>
      <c r="F42" s="82"/>
      <c r="G42" s="57"/>
      <c r="H42" s="57"/>
      <c r="I42" s="57"/>
      <c r="J42" s="29"/>
      <c r="K42" s="30"/>
      <c r="L42" s="82"/>
      <c r="M42" s="57"/>
      <c r="N42" s="57"/>
      <c r="O42" s="57"/>
      <c r="P42" s="82"/>
      <c r="Q42" s="33"/>
      <c r="R42" s="34"/>
      <c r="S42" s="57"/>
      <c r="T42" s="29"/>
      <c r="U42" s="30"/>
      <c r="V42" s="81"/>
      <c r="W42" s="33"/>
      <c r="X42" s="33"/>
      <c r="Y42" s="33"/>
      <c r="Z42" s="81"/>
      <c r="AA42" s="33"/>
      <c r="AB42" s="33"/>
    </row>
    <row r="43" spans="1:28" ht="27" customHeight="1" x14ac:dyDescent="0.35">
      <c r="A43" s="12" t="s">
        <v>76</v>
      </c>
      <c r="B43" s="18" t="s">
        <v>27</v>
      </c>
      <c r="C43" s="28"/>
      <c r="D43" s="29"/>
      <c r="E43" s="30"/>
      <c r="F43" s="81"/>
      <c r="G43" s="36"/>
      <c r="H43" s="28"/>
      <c r="I43" s="28"/>
      <c r="J43" s="29"/>
      <c r="K43" s="30"/>
      <c r="L43" s="81"/>
      <c r="M43" s="33"/>
      <c r="N43" s="34"/>
      <c r="O43" s="33"/>
      <c r="P43" s="81"/>
      <c r="Q43" s="33"/>
      <c r="R43" s="34"/>
      <c r="S43" s="28"/>
      <c r="T43" s="29"/>
      <c r="U43" s="30"/>
      <c r="V43" s="81"/>
      <c r="W43" s="33"/>
      <c r="X43" s="33"/>
      <c r="Y43" s="33"/>
      <c r="Z43" s="81"/>
      <c r="AA43" s="33"/>
      <c r="AB43" s="33"/>
    </row>
    <row r="44" spans="1:28" ht="14.5" customHeight="1" x14ac:dyDescent="0.35">
      <c r="B44" s="17"/>
      <c r="C44" s="57"/>
      <c r="D44" s="29"/>
      <c r="E44" s="30"/>
      <c r="F44" s="57"/>
      <c r="G44" s="57"/>
      <c r="H44" s="57"/>
      <c r="I44" s="57"/>
      <c r="J44" s="29"/>
      <c r="K44" s="30"/>
      <c r="L44" s="57"/>
      <c r="M44" s="57"/>
      <c r="N44" s="57"/>
      <c r="O44" s="57"/>
      <c r="P44" s="57"/>
      <c r="Q44" s="33"/>
      <c r="R44" s="34"/>
      <c r="S44" s="57"/>
      <c r="T44" s="29"/>
      <c r="U44" s="30"/>
      <c r="V44" s="33"/>
      <c r="W44" s="33"/>
      <c r="X44" s="33"/>
      <c r="Y44" s="33"/>
      <c r="Z44" s="33"/>
      <c r="AA44" s="33"/>
      <c r="AB44" s="33"/>
    </row>
    <row r="45" spans="1:28" ht="27" customHeight="1" x14ac:dyDescent="0.35">
      <c r="B45" s="12" t="s">
        <v>47</v>
      </c>
      <c r="F45" s="82"/>
      <c r="L45" s="82"/>
      <c r="P45" s="82"/>
      <c r="V45" s="81"/>
      <c r="Z45" s="81"/>
    </row>
  </sheetData>
  <mergeCells count="1">
    <mergeCell ref="L3:R3"/>
  </mergeCells>
  <pageMargins left="0.5" right="0.5" top="0.75" bottom="0.75" header="0.3" footer="0.3"/>
  <pageSetup scale="44" orientation="landscape" r:id="rId1"/>
  <headerFooter>
    <oddHeader xml:space="preserve">&amp;C&amp;"Times New Roman,Regular"&amp;22 &amp;"Times New Roman,Bold" 2026&amp;"Times New Roman,Regular" Compensation Worksheet for Lay Staff
</oddHeader>
    <oddFooter xml:space="preserve">&amp;LPortico Benefit Services:  1-800-352-2876 (M-F)
https://porticobenefits.org
&amp;C&amp;14** in these examples (born 1995 the dingle Silver+C insurance) the cost is 10.4% of salary with w mmonthly minimum of $452 and maximum $611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806D-E2EF-4CC4-9281-8EE171F445F4}">
  <sheetPr>
    <pageSetUpPr fitToPage="1"/>
  </sheetPr>
  <dimension ref="A1:L38"/>
  <sheetViews>
    <sheetView view="pageBreakPreview" zoomScale="60" zoomScaleNormal="115" workbookViewId="0">
      <selection activeCell="F27" sqref="F27"/>
    </sheetView>
  </sheetViews>
  <sheetFormatPr defaultColWidth="12.1796875" defaultRowHeight="13" x14ac:dyDescent="0.3"/>
  <cols>
    <col min="1" max="1" width="9.81640625" style="1" customWidth="1"/>
    <col min="2" max="3" width="12.54296875" style="1" customWidth="1"/>
    <col min="4" max="4" width="13.7265625" style="1" customWidth="1"/>
    <col min="5" max="5" width="12.54296875" style="1" customWidth="1"/>
    <col min="6" max="6" width="7.81640625" style="1" customWidth="1"/>
    <col min="7" max="7" width="5.54296875" style="1" hidden="1" customWidth="1"/>
    <col min="8" max="8" width="0" style="1" hidden="1" customWidth="1"/>
    <col min="9" max="9" width="14.81640625" style="1" hidden="1" customWidth="1"/>
    <col min="10" max="10" width="5.453125" style="1" hidden="1" customWidth="1"/>
    <col min="11" max="11" width="0" style="1" hidden="1" customWidth="1"/>
    <col min="12" max="12" width="14.7265625" style="1" hidden="1" customWidth="1"/>
    <col min="13" max="16384" width="12.1796875" style="1"/>
  </cols>
  <sheetData>
    <row r="1" spans="1:12" ht="18" customHeight="1" x14ac:dyDescent="0.3">
      <c r="A1" s="85" t="s">
        <v>52</v>
      </c>
    </row>
    <row r="2" spans="1:12" x14ac:dyDescent="0.3">
      <c r="B2" s="184"/>
      <c r="C2" s="184"/>
      <c r="D2" s="184"/>
      <c r="E2" s="184"/>
      <c r="F2" s="184"/>
      <c r="G2" s="184"/>
      <c r="H2" s="184"/>
      <c r="I2" s="184"/>
      <c r="J2" s="184"/>
      <c r="K2" s="184"/>
    </row>
    <row r="3" spans="1:12" x14ac:dyDescent="0.3">
      <c r="B3" s="1" t="s">
        <v>53</v>
      </c>
      <c r="C3" s="87">
        <v>0.05</v>
      </c>
      <c r="D3" s="184" t="s">
        <v>108</v>
      </c>
      <c r="E3" s="184"/>
      <c r="F3" s="184"/>
      <c r="G3" s="86"/>
      <c r="H3" s="86"/>
      <c r="I3" s="173"/>
      <c r="J3" s="86"/>
      <c r="K3" s="86"/>
    </row>
    <row r="4" spans="1:12" x14ac:dyDescent="0.3">
      <c r="C4" s="88"/>
      <c r="D4" s="86"/>
      <c r="E4" s="86"/>
      <c r="F4" s="86"/>
      <c r="G4" s="86"/>
      <c r="H4" s="86"/>
      <c r="I4" s="86"/>
      <c r="J4" s="86"/>
      <c r="K4" s="86"/>
    </row>
    <row r="5" spans="1:12" s="174" customFormat="1" ht="39" x14ac:dyDescent="0.3">
      <c r="A5" s="174" t="s">
        <v>33</v>
      </c>
      <c r="B5" s="174" t="s">
        <v>85</v>
      </c>
      <c r="C5" s="174" t="s">
        <v>109</v>
      </c>
      <c r="D5" s="174" t="s">
        <v>87</v>
      </c>
      <c r="E5" s="174" t="s">
        <v>110</v>
      </c>
      <c r="G5" s="1" t="s">
        <v>89</v>
      </c>
      <c r="H5" s="101" t="s">
        <v>90</v>
      </c>
      <c r="I5" s="1" t="s">
        <v>91</v>
      </c>
      <c r="J5" s="174" t="s">
        <v>89</v>
      </c>
      <c r="K5" s="174" t="s">
        <v>92</v>
      </c>
      <c r="L5" s="174" t="s">
        <v>93</v>
      </c>
    </row>
    <row r="6" spans="1:12" ht="15" x14ac:dyDescent="0.3">
      <c r="A6" s="89" t="s">
        <v>94</v>
      </c>
      <c r="B6" s="175">
        <v>39505</v>
      </c>
      <c r="C6" s="91"/>
      <c r="D6" s="222">
        <f t="shared" ref="D6:D26" si="0">SUM(B6*H6)+B6</f>
        <v>41515.804499999998</v>
      </c>
      <c r="E6" s="2">
        <f t="shared" ref="E6:E27" si="1">SUM(D6-B6)/B6</f>
        <v>5.0899999999999959E-2</v>
      </c>
      <c r="H6" s="3">
        <v>5.0900000000000001E-2</v>
      </c>
      <c r="I6" s="4">
        <f>((0.0509-0.029)/20)</f>
        <v>1.0950000000000001E-3</v>
      </c>
      <c r="K6" s="3">
        <v>2.3E-2</v>
      </c>
      <c r="L6" s="4">
        <f>((0.023-0.0099)/20)</f>
        <v>6.5499999999999998E-4</v>
      </c>
    </row>
    <row r="7" spans="1:12" x14ac:dyDescent="0.3">
      <c r="A7" s="1">
        <v>1</v>
      </c>
      <c r="B7" s="92">
        <f t="shared" ref="B7:B26" si="2">SUM(B6*K6)+B6</f>
        <v>40413.614999999998</v>
      </c>
      <c r="C7" s="2">
        <f t="shared" ref="C7:C27" si="3">SUM(B7-B6)/B6</f>
        <v>2.2999999999999948E-2</v>
      </c>
      <c r="D7" s="92">
        <f t="shared" si="0"/>
        <v>42426.415095074997</v>
      </c>
      <c r="E7" s="2">
        <f t="shared" si="1"/>
        <v>4.9804999999999981E-2</v>
      </c>
      <c r="G7" s="1">
        <v>1</v>
      </c>
      <c r="H7" s="3">
        <f t="shared" ref="H7:H27" si="4">H6-$I$6</f>
        <v>4.9805000000000002E-2</v>
      </c>
      <c r="I7" s="93" t="s">
        <v>55</v>
      </c>
      <c r="J7" s="1">
        <v>1</v>
      </c>
      <c r="K7" s="3">
        <f t="shared" ref="K7:K27" si="5">K6-$L$6</f>
        <v>2.2345E-2</v>
      </c>
      <c r="L7" s="94" t="s">
        <v>56</v>
      </c>
    </row>
    <row r="8" spans="1:12" x14ac:dyDescent="0.3">
      <c r="A8" s="1">
        <v>2</v>
      </c>
      <c r="B8" s="92">
        <f t="shared" si="2"/>
        <v>41316.657227174997</v>
      </c>
      <c r="C8" s="2">
        <f t="shared" si="3"/>
        <v>2.2344999999999986E-2</v>
      </c>
      <c r="D8" s="92">
        <f t="shared" si="0"/>
        <v>43329.191600710692</v>
      </c>
      <c r="E8" s="2">
        <f t="shared" si="1"/>
        <v>4.871000000000001E-2</v>
      </c>
      <c r="G8" s="1">
        <v>2</v>
      </c>
      <c r="H8" s="3">
        <f t="shared" si="4"/>
        <v>4.8710000000000003E-2</v>
      </c>
      <c r="J8" s="1">
        <v>2</v>
      </c>
      <c r="K8" s="3">
        <f t="shared" si="5"/>
        <v>2.1690000000000001E-2</v>
      </c>
    </row>
    <row r="9" spans="1:12" x14ac:dyDescent="0.3">
      <c r="A9" s="1">
        <v>3</v>
      </c>
      <c r="B9" s="92">
        <f t="shared" si="2"/>
        <v>42212.815522432422</v>
      </c>
      <c r="C9" s="2">
        <f t="shared" si="3"/>
        <v>2.168999999999997E-2</v>
      </c>
      <c r="D9" s="92">
        <f t="shared" si="0"/>
        <v>44222.778733533043</v>
      </c>
      <c r="E9" s="2">
        <f t="shared" si="1"/>
        <v>4.7615000000000032E-2</v>
      </c>
      <c r="G9" s="1">
        <v>3</v>
      </c>
      <c r="H9" s="3">
        <f t="shared" si="4"/>
        <v>4.7615000000000005E-2</v>
      </c>
      <c r="J9" s="1">
        <v>3</v>
      </c>
      <c r="K9" s="3">
        <f t="shared" si="5"/>
        <v>2.1035000000000002E-2</v>
      </c>
    </row>
    <row r="10" spans="1:12" x14ac:dyDescent="0.3">
      <c r="A10" s="1">
        <v>4</v>
      </c>
      <c r="B10" s="92">
        <f t="shared" si="2"/>
        <v>43100.76209694679</v>
      </c>
      <c r="C10" s="2">
        <f t="shared" si="3"/>
        <v>2.1035000000000047E-2</v>
      </c>
      <c r="D10" s="92">
        <f t="shared" si="0"/>
        <v>45105.809549696758</v>
      </c>
      <c r="E10" s="2">
        <f t="shared" si="1"/>
        <v>4.6520000000000082E-2</v>
      </c>
      <c r="G10" s="1">
        <v>4</v>
      </c>
      <c r="H10" s="3">
        <f t="shared" si="4"/>
        <v>4.6520000000000006E-2</v>
      </c>
      <c r="J10" s="1">
        <v>4</v>
      </c>
      <c r="K10" s="3">
        <f t="shared" si="5"/>
        <v>2.0380000000000002E-2</v>
      </c>
    </row>
    <row r="11" spans="1:12" x14ac:dyDescent="0.3">
      <c r="A11" s="95">
        <v>5</v>
      </c>
      <c r="B11" s="96">
        <f t="shared" si="2"/>
        <v>43979.155628482564</v>
      </c>
      <c r="C11" s="97">
        <f t="shared" si="3"/>
        <v>2.0379999999999961E-2</v>
      </c>
      <c r="D11" s="96">
        <f t="shared" si="0"/>
        <v>45976.908772906383</v>
      </c>
      <c r="E11" s="98">
        <f t="shared" si="1"/>
        <v>4.5424999999999972E-2</v>
      </c>
      <c r="G11" s="1">
        <v>5</v>
      </c>
      <c r="H11" s="3">
        <f t="shared" si="4"/>
        <v>4.5425000000000007E-2</v>
      </c>
      <c r="J11" s="1">
        <v>5</v>
      </c>
      <c r="K11" s="3">
        <f t="shared" si="5"/>
        <v>1.9725000000000003E-2</v>
      </c>
    </row>
    <row r="12" spans="1:12" x14ac:dyDescent="0.3">
      <c r="A12" s="1">
        <v>6</v>
      </c>
      <c r="B12" s="92">
        <f t="shared" si="2"/>
        <v>44846.644473254382</v>
      </c>
      <c r="C12" s="2">
        <f t="shared" si="3"/>
        <v>1.9724999999999999E-2</v>
      </c>
      <c r="D12" s="92">
        <f t="shared" si="0"/>
        <v>46834.696222753751</v>
      </c>
      <c r="E12" s="2">
        <f t="shared" si="1"/>
        <v>4.4330000000000057E-2</v>
      </c>
      <c r="G12" s="1">
        <v>6</v>
      </c>
      <c r="H12" s="3">
        <f t="shared" si="4"/>
        <v>4.4330000000000008E-2</v>
      </c>
      <c r="J12" s="1">
        <v>6</v>
      </c>
      <c r="K12" s="3">
        <f t="shared" si="5"/>
        <v>1.9070000000000004E-2</v>
      </c>
    </row>
    <row r="13" spans="1:12" x14ac:dyDescent="0.3">
      <c r="A13" s="1">
        <v>7</v>
      </c>
      <c r="B13" s="92">
        <f t="shared" si="2"/>
        <v>45701.869983359342</v>
      </c>
      <c r="C13" s="2">
        <f t="shared" si="3"/>
        <v>1.9069999999999965E-2</v>
      </c>
      <c r="D13" s="92">
        <f t="shared" si="0"/>
        <v>47677.790332089884</v>
      </c>
      <c r="E13" s="2">
        <f t="shared" si="1"/>
        <v>4.3235000000000023E-2</v>
      </c>
      <c r="G13" s="1">
        <v>7</v>
      </c>
      <c r="H13" s="3">
        <f t="shared" si="4"/>
        <v>4.323500000000001E-2</v>
      </c>
      <c r="J13" s="1">
        <v>7</v>
      </c>
      <c r="K13" s="3">
        <f t="shared" si="5"/>
        <v>1.8415000000000004E-2</v>
      </c>
    </row>
    <row r="14" spans="1:12" x14ac:dyDescent="0.3">
      <c r="A14" s="1">
        <v>8</v>
      </c>
      <c r="B14" s="92">
        <f t="shared" si="2"/>
        <v>46543.469919102907</v>
      </c>
      <c r="C14" s="2">
        <f t="shared" si="3"/>
        <v>1.8415000000000056E-2</v>
      </c>
      <c r="D14" s="92">
        <f t="shared" si="0"/>
        <v>48504.811741493904</v>
      </c>
      <c r="E14" s="2">
        <f t="shared" si="1"/>
        <v>4.2140000000000025E-2</v>
      </c>
      <c r="G14" s="1">
        <v>8</v>
      </c>
      <c r="H14" s="3">
        <f t="shared" si="4"/>
        <v>4.2140000000000011E-2</v>
      </c>
      <c r="J14" s="1">
        <v>8</v>
      </c>
      <c r="K14" s="3">
        <f t="shared" si="5"/>
        <v>1.7760000000000005E-2</v>
      </c>
    </row>
    <row r="15" spans="1:12" x14ac:dyDescent="0.3">
      <c r="A15" s="1">
        <v>9</v>
      </c>
      <c r="B15" s="92">
        <f t="shared" si="2"/>
        <v>47370.081944866171</v>
      </c>
      <c r="C15" s="2">
        <f t="shared" si="3"/>
        <v>1.7759999999999936E-2</v>
      </c>
      <c r="D15" s="92">
        <f t="shared" si="0"/>
        <v>49314.386958293202</v>
      </c>
      <c r="E15" s="2">
        <f t="shared" si="1"/>
        <v>4.104499999999997E-2</v>
      </c>
      <c r="G15" s="1">
        <v>9</v>
      </c>
      <c r="H15" s="3">
        <f t="shared" si="4"/>
        <v>4.1045000000000012E-2</v>
      </c>
      <c r="J15" s="1">
        <v>9</v>
      </c>
      <c r="K15" s="3">
        <f t="shared" si="5"/>
        <v>1.7105000000000006E-2</v>
      </c>
    </row>
    <row r="16" spans="1:12" x14ac:dyDescent="0.3">
      <c r="A16" s="95">
        <v>10</v>
      </c>
      <c r="B16" s="96">
        <f t="shared" si="2"/>
        <v>48180.347196533105</v>
      </c>
      <c r="C16" s="98">
        <f t="shared" si="3"/>
        <v>1.7104999999999943E-2</v>
      </c>
      <c r="D16" s="96">
        <f t="shared" si="0"/>
        <v>50105.1520670346</v>
      </c>
      <c r="E16" s="98">
        <f t="shared" si="1"/>
        <v>3.9949999999999951E-2</v>
      </c>
      <c r="G16" s="1">
        <v>10</v>
      </c>
      <c r="H16" s="3">
        <f t="shared" si="4"/>
        <v>3.9950000000000013E-2</v>
      </c>
      <c r="J16" s="1">
        <v>10</v>
      </c>
      <c r="K16" s="3">
        <f t="shared" si="5"/>
        <v>1.6450000000000006E-2</v>
      </c>
    </row>
    <row r="17" spans="1:11" x14ac:dyDescent="0.3">
      <c r="A17" s="1">
        <v>11</v>
      </c>
      <c r="B17" s="92">
        <f t="shared" si="2"/>
        <v>48972.913907916074</v>
      </c>
      <c r="C17" s="2">
        <f t="shared" si="3"/>
        <v>1.6449999999999999E-2</v>
      </c>
      <c r="D17" s="92">
        <f t="shared" si="0"/>
        <v>50875.756477808151</v>
      </c>
      <c r="E17" s="2">
        <f t="shared" si="1"/>
        <v>3.8854999999999945E-2</v>
      </c>
      <c r="G17" s="1">
        <v>11</v>
      </c>
      <c r="H17" s="3">
        <f t="shared" si="4"/>
        <v>3.8855000000000015E-2</v>
      </c>
      <c r="J17" s="1">
        <v>11</v>
      </c>
      <c r="K17" s="3">
        <f t="shared" si="5"/>
        <v>1.5795000000000007E-2</v>
      </c>
    </row>
    <row r="18" spans="1:11" x14ac:dyDescent="0.3">
      <c r="A18" s="1">
        <v>12</v>
      </c>
      <c r="B18" s="92">
        <f t="shared" si="2"/>
        <v>49746.441083091609</v>
      </c>
      <c r="C18" s="2">
        <f t="shared" si="3"/>
        <v>1.5795000000000021E-2</v>
      </c>
      <c r="D18" s="92">
        <f t="shared" si="0"/>
        <v>51624.866698389153</v>
      </c>
      <c r="E18" s="2">
        <f t="shared" si="1"/>
        <v>3.7760000000000078E-2</v>
      </c>
      <c r="G18" s="1">
        <v>12</v>
      </c>
      <c r="H18" s="3">
        <f t="shared" si="4"/>
        <v>3.7760000000000016E-2</v>
      </c>
      <c r="J18" s="1">
        <v>12</v>
      </c>
      <c r="K18" s="3">
        <f t="shared" si="5"/>
        <v>1.5140000000000008E-2</v>
      </c>
    </row>
    <row r="19" spans="1:11" x14ac:dyDescent="0.3">
      <c r="A19" s="1">
        <v>13</v>
      </c>
      <c r="B19" s="92">
        <f t="shared" si="2"/>
        <v>50499.602201089619</v>
      </c>
      <c r="C19" s="2">
        <f t="shared" si="3"/>
        <v>1.5140000000000061E-2</v>
      </c>
      <c r="D19" s="92">
        <f t="shared" si="0"/>
        <v>52351.170115792571</v>
      </c>
      <c r="E19" s="2">
        <f t="shared" si="1"/>
        <v>3.666500000000001E-2</v>
      </c>
      <c r="G19" s="1">
        <v>13</v>
      </c>
      <c r="H19" s="3">
        <f t="shared" si="4"/>
        <v>3.6665000000000017E-2</v>
      </c>
      <c r="J19" s="1">
        <v>13</v>
      </c>
      <c r="K19" s="3">
        <f t="shared" si="5"/>
        <v>1.4485000000000008E-2</v>
      </c>
    </row>
    <row r="20" spans="1:11" x14ac:dyDescent="0.3">
      <c r="A20" s="1">
        <v>14</v>
      </c>
      <c r="B20" s="92">
        <f t="shared" si="2"/>
        <v>51231.088938972403</v>
      </c>
      <c r="C20" s="2">
        <f t="shared" si="3"/>
        <v>1.4485000000000015E-2</v>
      </c>
      <c r="D20" s="92">
        <f t="shared" si="0"/>
        <v>53053.378772531651</v>
      </c>
      <c r="E20" s="2">
        <f t="shared" si="1"/>
        <v>3.5569999999999977E-2</v>
      </c>
      <c r="G20" s="1">
        <v>14</v>
      </c>
      <c r="H20" s="3">
        <f t="shared" si="4"/>
        <v>3.5570000000000018E-2</v>
      </c>
      <c r="J20" s="1">
        <v>14</v>
      </c>
      <c r="K20" s="3">
        <f t="shared" si="5"/>
        <v>1.3830000000000009E-2</v>
      </c>
    </row>
    <row r="21" spans="1:11" x14ac:dyDescent="0.3">
      <c r="A21" s="95">
        <v>15</v>
      </c>
      <c r="B21" s="96">
        <f t="shared" si="2"/>
        <v>51939.614898998392</v>
      </c>
      <c r="C21" s="98">
        <f t="shared" si="3"/>
        <v>1.3830000000000007E-2</v>
      </c>
      <c r="D21" s="96">
        <f t="shared" si="0"/>
        <v>53730.233122641366</v>
      </c>
      <c r="E21" s="98">
        <f t="shared" si="1"/>
        <v>3.4475000000000089E-2</v>
      </c>
      <c r="G21" s="1">
        <v>15</v>
      </c>
      <c r="H21" s="3">
        <f t="shared" si="4"/>
        <v>3.447500000000002E-2</v>
      </c>
      <c r="J21" s="1">
        <v>15</v>
      </c>
      <c r="K21" s="3">
        <f t="shared" si="5"/>
        <v>1.317500000000001E-2</v>
      </c>
    </row>
    <row r="22" spans="1:11" x14ac:dyDescent="0.3">
      <c r="A22" s="1">
        <v>16</v>
      </c>
      <c r="B22" s="92">
        <f t="shared" si="2"/>
        <v>52623.9193252927</v>
      </c>
      <c r="C22" s="2">
        <f t="shared" si="3"/>
        <v>1.3175000000000074E-2</v>
      </c>
      <c r="D22" s="92">
        <f t="shared" si="0"/>
        <v>54380.505752370969</v>
      </c>
      <c r="E22" s="2">
        <f t="shared" si="1"/>
        <v>3.3379999999999986E-2</v>
      </c>
      <c r="G22" s="1">
        <v>16</v>
      </c>
      <c r="H22" s="3">
        <f t="shared" si="4"/>
        <v>3.3380000000000021E-2</v>
      </c>
      <c r="J22" s="1">
        <v>16</v>
      </c>
      <c r="K22" s="3">
        <f t="shared" si="5"/>
        <v>1.252000000000001E-2</v>
      </c>
    </row>
    <row r="23" spans="1:11" x14ac:dyDescent="0.3">
      <c r="A23" s="1">
        <v>17</v>
      </c>
      <c r="B23" s="92">
        <f t="shared" si="2"/>
        <v>53282.770795245364</v>
      </c>
      <c r="C23" s="2">
        <f t="shared" si="3"/>
        <v>1.2519999999999989E-2</v>
      </c>
      <c r="D23" s="92">
        <f t="shared" si="0"/>
        <v>55003.005050369859</v>
      </c>
      <c r="E23" s="2">
        <f t="shared" si="1"/>
        <v>3.2284999999999967E-2</v>
      </c>
      <c r="G23" s="1">
        <v>17</v>
      </c>
      <c r="H23" s="3">
        <f t="shared" si="4"/>
        <v>3.2285000000000022E-2</v>
      </c>
      <c r="J23" s="1">
        <v>17</v>
      </c>
      <c r="K23" s="3">
        <f t="shared" si="5"/>
        <v>1.1865000000000011E-2</v>
      </c>
    </row>
    <row r="24" spans="1:11" x14ac:dyDescent="0.3">
      <c r="A24" s="1">
        <v>18</v>
      </c>
      <c r="B24" s="92">
        <f t="shared" si="2"/>
        <v>53914.970870730947</v>
      </c>
      <c r="C24" s="2">
        <f t="shared" si="3"/>
        <v>1.1864999999999949E-2</v>
      </c>
      <c r="D24" s="92">
        <f t="shared" si="0"/>
        <v>55596.578812189044</v>
      </c>
      <c r="E24" s="2">
        <f t="shared" si="1"/>
        <v>3.1189999999999964E-2</v>
      </c>
      <c r="G24" s="1">
        <v>18</v>
      </c>
      <c r="H24" s="3">
        <f t="shared" si="4"/>
        <v>3.1190000000000023E-2</v>
      </c>
      <c r="J24" s="1">
        <v>18</v>
      </c>
      <c r="K24" s="3">
        <f t="shared" si="5"/>
        <v>1.1210000000000012E-2</v>
      </c>
    </row>
    <row r="25" spans="1:11" x14ac:dyDescent="0.3">
      <c r="A25" s="1">
        <v>19</v>
      </c>
      <c r="B25" s="92">
        <f t="shared" si="2"/>
        <v>54519.357694191844</v>
      </c>
      <c r="C25" s="2">
        <f t="shared" si="3"/>
        <v>1.1210000000000043E-2</v>
      </c>
      <c r="D25" s="92">
        <f t="shared" si="0"/>
        <v>56160.117763998547</v>
      </c>
      <c r="E25" s="2">
        <f t="shared" si="1"/>
        <v>3.0095E-2</v>
      </c>
      <c r="G25" s="1">
        <v>19</v>
      </c>
      <c r="H25" s="3">
        <f t="shared" si="4"/>
        <v>3.0095000000000025E-2</v>
      </c>
      <c r="J25" s="1">
        <v>19</v>
      </c>
      <c r="K25" s="3">
        <f t="shared" si="5"/>
        <v>1.0555000000000012E-2</v>
      </c>
    </row>
    <row r="26" spans="1:11" x14ac:dyDescent="0.3">
      <c r="A26" s="95">
        <v>20</v>
      </c>
      <c r="B26" s="96">
        <f t="shared" si="2"/>
        <v>55094.809514654036</v>
      </c>
      <c r="C26" s="98">
        <f t="shared" si="3"/>
        <v>1.055499999999996E-2</v>
      </c>
      <c r="D26" s="96">
        <f t="shared" si="0"/>
        <v>56692.558990579004</v>
      </c>
      <c r="E26" s="98">
        <f t="shared" si="1"/>
        <v>2.9000000000000008E-2</v>
      </c>
      <c r="G26" s="1">
        <v>20</v>
      </c>
      <c r="H26" s="3">
        <f t="shared" si="4"/>
        <v>2.9000000000000026E-2</v>
      </c>
      <c r="J26" s="1">
        <v>20</v>
      </c>
      <c r="K26" s="3">
        <f t="shared" si="5"/>
        <v>9.900000000000013E-3</v>
      </c>
    </row>
    <row r="27" spans="1:11" x14ac:dyDescent="0.3">
      <c r="A27" s="1">
        <v>21</v>
      </c>
      <c r="B27" s="99">
        <f>B26+500</f>
        <v>55594.809514654036</v>
      </c>
      <c r="C27" s="3">
        <f t="shared" si="3"/>
        <v>9.0752650640712491E-3</v>
      </c>
      <c r="D27" s="99">
        <f>D26+500</f>
        <v>57192.558990579004</v>
      </c>
      <c r="E27" s="100">
        <f t="shared" si="1"/>
        <v>2.8739184284889446E-2</v>
      </c>
      <c r="G27" s="1">
        <v>21</v>
      </c>
      <c r="H27" s="3">
        <f t="shared" si="4"/>
        <v>2.7905000000000027E-2</v>
      </c>
      <c r="J27" s="1">
        <v>21</v>
      </c>
      <c r="K27" s="3">
        <f t="shared" si="5"/>
        <v>9.2450000000000136E-3</v>
      </c>
    </row>
    <row r="30" spans="1:11" ht="15.5" thickBot="1" x14ac:dyDescent="0.35">
      <c r="A30" s="185" t="s">
        <v>99</v>
      </c>
      <c r="B30" s="185"/>
      <c r="C30" s="185"/>
      <c r="D30" s="185"/>
      <c r="E30" s="185"/>
      <c r="F30" s="185"/>
    </row>
    <row r="31" spans="1:11" ht="68" customHeight="1" thickBot="1" x14ac:dyDescent="0.35">
      <c r="A31" s="176" t="s">
        <v>33</v>
      </c>
      <c r="B31" s="186" t="s">
        <v>105</v>
      </c>
      <c r="C31" s="187"/>
      <c r="D31" s="188" t="s">
        <v>101</v>
      </c>
      <c r="E31" s="188"/>
      <c r="F31" s="188"/>
    </row>
    <row r="32" spans="1:11" ht="14.5" thickBot="1" x14ac:dyDescent="0.35">
      <c r="A32" s="176">
        <v>0</v>
      </c>
      <c r="B32" s="189">
        <v>15</v>
      </c>
      <c r="C32" s="190"/>
      <c r="D32" s="191"/>
      <c r="E32" s="191"/>
      <c r="F32" s="191"/>
      <c r="G32" s="100"/>
      <c r="H32" s="192"/>
      <c r="I32" s="192"/>
    </row>
    <row r="33" spans="1:9" ht="13.5" thickBot="1" x14ac:dyDescent="0.35">
      <c r="A33" s="176">
        <v>1</v>
      </c>
      <c r="B33" s="196"/>
      <c r="C33" s="194"/>
      <c r="D33" s="191"/>
      <c r="E33" s="191"/>
      <c r="F33" s="191"/>
      <c r="G33" s="100"/>
      <c r="H33" s="192"/>
      <c r="I33" s="192"/>
    </row>
    <row r="34" spans="1:9" ht="13.5" thickBot="1" x14ac:dyDescent="0.35">
      <c r="A34" s="176">
        <v>2</v>
      </c>
      <c r="B34" s="196"/>
      <c r="C34" s="194"/>
      <c r="D34" s="197"/>
      <c r="E34" s="198"/>
      <c r="F34" s="199"/>
      <c r="G34" s="100"/>
      <c r="H34" s="192"/>
      <c r="I34" s="192"/>
    </row>
    <row r="35" spans="1:9" ht="13.5" thickBot="1" x14ac:dyDescent="0.35">
      <c r="A35" s="176">
        <v>3</v>
      </c>
      <c r="B35" s="196"/>
      <c r="C35" s="194"/>
      <c r="D35" s="197"/>
      <c r="E35" s="198"/>
      <c r="F35" s="199"/>
      <c r="G35" s="100"/>
      <c r="H35" s="192"/>
      <c r="I35" s="192"/>
    </row>
    <row r="36" spans="1:9" ht="13.5" thickBot="1" x14ac:dyDescent="0.35">
      <c r="A36" s="176">
        <v>4</v>
      </c>
      <c r="B36" s="196"/>
      <c r="C36" s="194"/>
      <c r="D36" s="197"/>
      <c r="E36" s="198"/>
      <c r="F36" s="199"/>
      <c r="G36" s="100"/>
      <c r="H36" s="192"/>
      <c r="I36" s="192"/>
    </row>
    <row r="37" spans="1:9" ht="13.5" thickBot="1" x14ac:dyDescent="0.35">
      <c r="A37" s="176">
        <v>5</v>
      </c>
      <c r="B37" s="196"/>
      <c r="C37" s="194"/>
      <c r="D37" s="197"/>
      <c r="E37" s="198"/>
      <c r="F37" s="199"/>
      <c r="G37" s="100"/>
      <c r="H37" s="192"/>
      <c r="I37" s="192"/>
    </row>
    <row r="38" spans="1:9" ht="13.5" thickBot="1" x14ac:dyDescent="0.35">
      <c r="A38" s="176" t="s">
        <v>61</v>
      </c>
      <c r="B38" s="193"/>
      <c r="C38" s="194"/>
      <c r="D38" s="195"/>
      <c r="E38" s="195"/>
      <c r="F38" s="195"/>
    </row>
  </sheetData>
  <sheetProtection selectLockedCells="1" selectUnlockedCells="1"/>
  <mergeCells count="25">
    <mergeCell ref="B37:C37"/>
    <mergeCell ref="D37:F37"/>
    <mergeCell ref="H37:I37"/>
    <mergeCell ref="B38:C38"/>
    <mergeCell ref="D38:F38"/>
    <mergeCell ref="D3:F3"/>
    <mergeCell ref="B35:C35"/>
    <mergeCell ref="D35:F35"/>
    <mergeCell ref="H35:I35"/>
    <mergeCell ref="B36:C36"/>
    <mergeCell ref="D36:F36"/>
    <mergeCell ref="H36:I36"/>
    <mergeCell ref="B33:C33"/>
    <mergeCell ref="D33:F33"/>
    <mergeCell ref="H33:I33"/>
    <mergeCell ref="B34:C34"/>
    <mergeCell ref="D34:F34"/>
    <mergeCell ref="H34:I34"/>
    <mergeCell ref="B2:K2"/>
    <mergeCell ref="A30:F30"/>
    <mergeCell ref="B31:C31"/>
    <mergeCell ref="D31:F31"/>
    <mergeCell ref="B32:C32"/>
    <mergeCell ref="D32:F32"/>
    <mergeCell ref="H32:I32"/>
  </mergeCells>
  <pageMargins left="0.75" right="0.5" top="0.75" bottom="0.75" header="0.25" footer="0.25"/>
  <pageSetup firstPageNumber="0" orientation="portrait" r:id="rId1"/>
  <headerFooter alignWithMargins="0">
    <oddHeader>&amp;C&amp;"Times New Roman,Regular"&amp;14 &amp;A Salary Guidelines</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EEAA-18FC-47D7-92A2-84D49C661E08}">
  <sheetPr>
    <pageSetUpPr fitToPage="1"/>
  </sheetPr>
  <dimension ref="A1:L38"/>
  <sheetViews>
    <sheetView zoomScale="115" zoomScaleNormal="115" workbookViewId="0">
      <selection activeCell="M26" sqref="M26"/>
    </sheetView>
  </sheetViews>
  <sheetFormatPr defaultColWidth="12.1796875" defaultRowHeight="13" x14ac:dyDescent="0.3"/>
  <cols>
    <col min="1" max="1" width="9.81640625" style="1" customWidth="1"/>
    <col min="2" max="3" width="12.54296875" style="1" customWidth="1"/>
    <col min="4" max="4" width="13.7265625" style="1" customWidth="1"/>
    <col min="5" max="5" width="12.54296875" style="1" customWidth="1"/>
    <col min="6" max="6" width="7.81640625" style="1" customWidth="1"/>
    <col min="7" max="7" width="5.54296875" style="1" hidden="1" customWidth="1"/>
    <col min="8" max="8" width="0" style="1" hidden="1" customWidth="1"/>
    <col min="9" max="9" width="14.81640625" style="1" hidden="1" customWidth="1"/>
    <col min="10" max="10" width="5.453125" style="1" hidden="1" customWidth="1"/>
    <col min="11" max="11" width="0" style="1" hidden="1" customWidth="1"/>
    <col min="12" max="12" width="14.7265625" style="1" hidden="1" customWidth="1"/>
    <col min="13" max="16384" width="12.1796875" style="1"/>
  </cols>
  <sheetData>
    <row r="1" spans="1:12" ht="18" customHeight="1" x14ac:dyDescent="0.3">
      <c r="A1" s="85" t="s">
        <v>52</v>
      </c>
    </row>
    <row r="2" spans="1:12" x14ac:dyDescent="0.3">
      <c r="B2" s="184"/>
      <c r="C2" s="184"/>
      <c r="D2" s="184"/>
      <c r="E2" s="184"/>
      <c r="F2" s="184"/>
      <c r="G2" s="184"/>
      <c r="H2" s="184"/>
      <c r="I2" s="184"/>
      <c r="J2" s="184"/>
      <c r="K2" s="184"/>
    </row>
    <row r="3" spans="1:12" x14ac:dyDescent="0.3">
      <c r="B3" s="1" t="s">
        <v>53</v>
      </c>
      <c r="C3" s="87">
        <v>0.05</v>
      </c>
      <c r="D3" s="86" t="s">
        <v>98</v>
      </c>
      <c r="E3" s="86"/>
      <c r="F3" s="86"/>
      <c r="G3" s="86"/>
      <c r="H3" s="86"/>
      <c r="I3" s="173"/>
      <c r="J3" s="86"/>
      <c r="K3" s="86"/>
    </row>
    <row r="4" spans="1:12" x14ac:dyDescent="0.3">
      <c r="C4" s="88"/>
      <c r="D4" s="86"/>
      <c r="E4" s="86"/>
      <c r="F4" s="86"/>
      <c r="G4" s="86"/>
      <c r="H4" s="86"/>
      <c r="I4" s="86"/>
      <c r="J4" s="86"/>
      <c r="K4" s="86"/>
    </row>
    <row r="5" spans="1:12" s="174" customFormat="1" ht="26" x14ac:dyDescent="0.3">
      <c r="A5" s="174" t="s">
        <v>33</v>
      </c>
      <c r="B5" s="174" t="s">
        <v>85</v>
      </c>
      <c r="C5" s="174" t="s">
        <v>86</v>
      </c>
      <c r="D5" s="174" t="s">
        <v>87</v>
      </c>
      <c r="E5" s="174" t="s">
        <v>88</v>
      </c>
      <c r="G5" s="1" t="s">
        <v>89</v>
      </c>
      <c r="H5" s="101" t="s">
        <v>90</v>
      </c>
      <c r="I5" s="1" t="s">
        <v>91</v>
      </c>
      <c r="J5" s="174" t="s">
        <v>89</v>
      </c>
      <c r="K5" s="174" t="s">
        <v>92</v>
      </c>
      <c r="L5" s="174" t="s">
        <v>93</v>
      </c>
    </row>
    <row r="6" spans="1:12" ht="15" x14ac:dyDescent="0.3">
      <c r="A6" s="89" t="s">
        <v>94</v>
      </c>
      <c r="B6" s="175">
        <v>37623.919999999998</v>
      </c>
      <c r="C6" s="91"/>
      <c r="D6" s="92">
        <f t="shared" ref="D6:D26" si="0">SUM(B6*H6)+B6</f>
        <v>39538.977527999996</v>
      </c>
      <c r="E6" s="2">
        <f t="shared" ref="E6:E27" si="1">SUM(D6-B6)/B6</f>
        <v>5.0899999999999938E-2</v>
      </c>
      <c r="H6" s="3">
        <v>5.0900000000000001E-2</v>
      </c>
      <c r="I6" s="4">
        <f>((0.0509-0.029)/20)</f>
        <v>1.0950000000000001E-3</v>
      </c>
      <c r="K6" s="3">
        <v>2.3E-2</v>
      </c>
      <c r="L6" s="4">
        <f>((0.023-0.0099)/20)</f>
        <v>6.5499999999999998E-4</v>
      </c>
    </row>
    <row r="7" spans="1:12" x14ac:dyDescent="0.3">
      <c r="A7" s="1">
        <v>1</v>
      </c>
      <c r="B7" s="92">
        <f t="shared" ref="B7:B26" si="2">SUM(B6*K6)+B6</f>
        <v>38489.27016</v>
      </c>
      <c r="C7" s="2">
        <f t="shared" ref="C7:C27" si="3">SUM(B7-B6)/B6</f>
        <v>2.3000000000000048E-2</v>
      </c>
      <c r="D7" s="92">
        <f t="shared" si="0"/>
        <v>40406.2282603188</v>
      </c>
      <c r="E7" s="2">
        <f t="shared" si="1"/>
        <v>4.9804999999999988E-2</v>
      </c>
      <c r="G7" s="1">
        <v>1</v>
      </c>
      <c r="H7" s="3">
        <f t="shared" ref="H7:H27" si="4">H6-$I$6</f>
        <v>4.9805000000000002E-2</v>
      </c>
      <c r="I7" s="93" t="s">
        <v>55</v>
      </c>
      <c r="J7" s="1">
        <v>1</v>
      </c>
      <c r="K7" s="3">
        <f t="shared" ref="K7:K27" si="5">K6-$L$6</f>
        <v>2.2345E-2</v>
      </c>
      <c r="L7" s="94" t="s">
        <v>56</v>
      </c>
    </row>
    <row r="8" spans="1:12" x14ac:dyDescent="0.3">
      <c r="A8" s="1">
        <v>2</v>
      </c>
      <c r="B8" s="92">
        <f t="shared" si="2"/>
        <v>39349.312901725199</v>
      </c>
      <c r="C8" s="2">
        <f t="shared" si="3"/>
        <v>2.2344999999999986E-2</v>
      </c>
      <c r="D8" s="92">
        <f t="shared" si="0"/>
        <v>41266.017933168238</v>
      </c>
      <c r="E8" s="2">
        <f t="shared" si="1"/>
        <v>4.8710000000000094E-2</v>
      </c>
      <c r="G8" s="1">
        <v>2</v>
      </c>
      <c r="H8" s="3">
        <f t="shared" si="4"/>
        <v>4.8710000000000003E-2</v>
      </c>
      <c r="J8" s="1">
        <v>2</v>
      </c>
      <c r="K8" s="3">
        <f t="shared" si="5"/>
        <v>2.1690000000000001E-2</v>
      </c>
    </row>
    <row r="9" spans="1:12" x14ac:dyDescent="0.3">
      <c r="A9" s="1">
        <v>3</v>
      </c>
      <c r="B9" s="92">
        <f t="shared" si="2"/>
        <v>40202.799498563618</v>
      </c>
      <c r="C9" s="2">
        <f t="shared" si="3"/>
        <v>2.168999999999997E-2</v>
      </c>
      <c r="D9" s="92">
        <f t="shared" si="0"/>
        <v>42117.055796687724</v>
      </c>
      <c r="E9" s="2">
        <f t="shared" si="1"/>
        <v>4.7614999999999991E-2</v>
      </c>
      <c r="G9" s="1">
        <v>3</v>
      </c>
      <c r="H9" s="3">
        <f t="shared" si="4"/>
        <v>4.7615000000000005E-2</v>
      </c>
      <c r="J9" s="1">
        <v>3</v>
      </c>
      <c r="K9" s="3">
        <f t="shared" si="5"/>
        <v>2.1035000000000002E-2</v>
      </c>
    </row>
    <row r="10" spans="1:12" x14ac:dyDescent="0.3">
      <c r="A10" s="1">
        <v>4</v>
      </c>
      <c r="B10" s="92">
        <f t="shared" si="2"/>
        <v>41048.465386015901</v>
      </c>
      <c r="C10" s="2">
        <f t="shared" si="3"/>
        <v>2.103499999999995E-2</v>
      </c>
      <c r="D10" s="92">
        <f t="shared" si="0"/>
        <v>42958.039995773361</v>
      </c>
      <c r="E10" s="2">
        <f t="shared" si="1"/>
        <v>4.6519999999999985E-2</v>
      </c>
      <c r="G10" s="1">
        <v>4</v>
      </c>
      <c r="H10" s="3">
        <f t="shared" si="4"/>
        <v>4.6520000000000006E-2</v>
      </c>
      <c r="J10" s="1">
        <v>4</v>
      </c>
      <c r="K10" s="3">
        <f t="shared" si="5"/>
        <v>2.0380000000000002E-2</v>
      </c>
    </row>
    <row r="11" spans="1:12" x14ac:dyDescent="0.3">
      <c r="A11" s="95">
        <v>5</v>
      </c>
      <c r="B11" s="96">
        <f t="shared" si="2"/>
        <v>41885.033110582903</v>
      </c>
      <c r="C11" s="97">
        <f t="shared" si="3"/>
        <v>2.0379999999999933E-2</v>
      </c>
      <c r="D11" s="96">
        <f t="shared" si="0"/>
        <v>43787.66073963113</v>
      </c>
      <c r="E11" s="98">
        <f t="shared" si="1"/>
        <v>4.5424999999999979E-2</v>
      </c>
      <c r="G11" s="1">
        <v>5</v>
      </c>
      <c r="H11" s="3">
        <f t="shared" si="4"/>
        <v>4.5425000000000007E-2</v>
      </c>
      <c r="J11" s="1">
        <v>5</v>
      </c>
      <c r="K11" s="3">
        <f t="shared" si="5"/>
        <v>1.9725000000000003E-2</v>
      </c>
    </row>
    <row r="12" spans="1:12" x14ac:dyDescent="0.3">
      <c r="A12" s="1">
        <v>6</v>
      </c>
      <c r="B12" s="92">
        <f t="shared" si="2"/>
        <v>42711.215388689154</v>
      </c>
      <c r="C12" s="2">
        <f t="shared" si="3"/>
        <v>1.9725000000000079E-2</v>
      </c>
      <c r="D12" s="92">
        <f t="shared" si="0"/>
        <v>44604.603566869744</v>
      </c>
      <c r="E12" s="2">
        <f t="shared" si="1"/>
        <v>4.4330000000000001E-2</v>
      </c>
      <c r="G12" s="1">
        <v>6</v>
      </c>
      <c r="H12" s="3">
        <f t="shared" si="4"/>
        <v>4.4330000000000008E-2</v>
      </c>
      <c r="J12" s="1">
        <v>6</v>
      </c>
      <c r="K12" s="3">
        <f t="shared" si="5"/>
        <v>1.9070000000000004E-2</v>
      </c>
    </row>
    <row r="13" spans="1:12" x14ac:dyDescent="0.3">
      <c r="A13" s="1">
        <v>7</v>
      </c>
      <c r="B13" s="92">
        <f t="shared" si="2"/>
        <v>43525.718266151453</v>
      </c>
      <c r="C13" s="2">
        <f t="shared" si="3"/>
        <v>1.906999999999992E-2</v>
      </c>
      <c r="D13" s="92">
        <f t="shared" si="0"/>
        <v>45407.552695388513</v>
      </c>
      <c r="E13" s="2">
        <f t="shared" si="1"/>
        <v>4.3235000000000051E-2</v>
      </c>
      <c r="G13" s="1">
        <v>7</v>
      </c>
      <c r="H13" s="3">
        <f t="shared" si="4"/>
        <v>4.323500000000001E-2</v>
      </c>
      <c r="J13" s="1">
        <v>7</v>
      </c>
      <c r="K13" s="3">
        <f t="shared" si="5"/>
        <v>1.8415000000000004E-2</v>
      </c>
    </row>
    <row r="14" spans="1:12" x14ac:dyDescent="0.3">
      <c r="A14" s="1">
        <v>8</v>
      </c>
      <c r="B14" s="92">
        <f t="shared" si="2"/>
        <v>44327.244368022635</v>
      </c>
      <c r="C14" s="2">
        <f t="shared" si="3"/>
        <v>1.8415000000000084E-2</v>
      </c>
      <c r="D14" s="92">
        <f t="shared" si="0"/>
        <v>46195.194445691108</v>
      </c>
      <c r="E14" s="2">
        <f t="shared" si="1"/>
        <v>4.2139999999999976E-2</v>
      </c>
      <c r="G14" s="1">
        <v>8</v>
      </c>
      <c r="H14" s="3">
        <f t="shared" si="4"/>
        <v>4.2140000000000011E-2</v>
      </c>
      <c r="J14" s="1">
        <v>8</v>
      </c>
      <c r="K14" s="3">
        <f t="shared" si="5"/>
        <v>1.7760000000000005E-2</v>
      </c>
    </row>
    <row r="15" spans="1:12" x14ac:dyDescent="0.3">
      <c r="A15" s="1">
        <v>9</v>
      </c>
      <c r="B15" s="92">
        <f t="shared" si="2"/>
        <v>45114.496227998716</v>
      </c>
      <c r="C15" s="2">
        <f t="shared" si="3"/>
        <v>1.7759999999999967E-2</v>
      </c>
      <c r="D15" s="92">
        <f t="shared" si="0"/>
        <v>46966.220725676925</v>
      </c>
      <c r="E15" s="2">
        <f t="shared" si="1"/>
        <v>4.1045000000000047E-2</v>
      </c>
      <c r="G15" s="1">
        <v>9</v>
      </c>
      <c r="H15" s="3">
        <f t="shared" si="4"/>
        <v>4.1045000000000012E-2</v>
      </c>
      <c r="J15" s="1">
        <v>9</v>
      </c>
      <c r="K15" s="3">
        <f t="shared" si="5"/>
        <v>1.7105000000000006E-2</v>
      </c>
    </row>
    <row r="16" spans="1:12" x14ac:dyDescent="0.3">
      <c r="A16" s="95">
        <v>10</v>
      </c>
      <c r="B16" s="96">
        <f t="shared" si="2"/>
        <v>45886.179685978634</v>
      </c>
      <c r="C16" s="98">
        <f t="shared" si="3"/>
        <v>1.7104999999999995E-2</v>
      </c>
      <c r="D16" s="96">
        <f t="shared" si="0"/>
        <v>47719.332564433484</v>
      </c>
      <c r="E16" s="98">
        <f t="shared" si="1"/>
        <v>3.9950000000000076E-2</v>
      </c>
      <c r="G16" s="1">
        <v>10</v>
      </c>
      <c r="H16" s="3">
        <f t="shared" si="4"/>
        <v>3.9950000000000013E-2</v>
      </c>
      <c r="J16" s="1">
        <v>10</v>
      </c>
      <c r="K16" s="3">
        <f t="shared" si="5"/>
        <v>1.6450000000000006E-2</v>
      </c>
    </row>
    <row r="17" spans="1:11" x14ac:dyDescent="0.3">
      <c r="A17" s="1">
        <v>11</v>
      </c>
      <c r="B17" s="92">
        <f t="shared" si="2"/>
        <v>46641.007341812983</v>
      </c>
      <c r="C17" s="2">
        <f t="shared" si="3"/>
        <v>1.6450000000000024E-2</v>
      </c>
      <c r="D17" s="92">
        <f t="shared" si="0"/>
        <v>48453.243682079126</v>
      </c>
      <c r="E17" s="2">
        <f t="shared" si="1"/>
        <v>3.8854999999999994E-2</v>
      </c>
      <c r="G17" s="1">
        <v>11</v>
      </c>
      <c r="H17" s="3">
        <f t="shared" si="4"/>
        <v>3.8855000000000015E-2</v>
      </c>
      <c r="J17" s="1">
        <v>11</v>
      </c>
      <c r="K17" s="3">
        <f t="shared" si="5"/>
        <v>1.5795000000000007E-2</v>
      </c>
    </row>
    <row r="18" spans="1:11" x14ac:dyDescent="0.3">
      <c r="A18" s="1">
        <v>12</v>
      </c>
      <c r="B18" s="92">
        <f t="shared" si="2"/>
        <v>47377.70205277692</v>
      </c>
      <c r="C18" s="2">
        <f t="shared" si="3"/>
        <v>1.5795000000000017E-2</v>
      </c>
      <c r="D18" s="92">
        <f t="shared" si="0"/>
        <v>49166.684082289779</v>
      </c>
      <c r="E18" s="2">
        <f t="shared" si="1"/>
        <v>3.7760000000000057E-2</v>
      </c>
      <c r="G18" s="1">
        <v>12</v>
      </c>
      <c r="H18" s="3">
        <f t="shared" si="4"/>
        <v>3.7760000000000016E-2</v>
      </c>
      <c r="J18" s="1">
        <v>12</v>
      </c>
      <c r="K18" s="3">
        <f t="shared" si="5"/>
        <v>1.5140000000000008E-2</v>
      </c>
    </row>
    <row r="19" spans="1:11" x14ac:dyDescent="0.3">
      <c r="A19" s="1">
        <v>13</v>
      </c>
      <c r="B19" s="92">
        <f t="shared" si="2"/>
        <v>48095.000461855961</v>
      </c>
      <c r="C19" s="2">
        <f t="shared" si="3"/>
        <v>1.5139999999999976E-2</v>
      </c>
      <c r="D19" s="92">
        <f t="shared" si="0"/>
        <v>49858.403653789908</v>
      </c>
      <c r="E19" s="2">
        <f t="shared" si="1"/>
        <v>3.6664999999999955E-2</v>
      </c>
      <c r="G19" s="1">
        <v>13</v>
      </c>
      <c r="H19" s="3">
        <f t="shared" si="4"/>
        <v>3.6665000000000017E-2</v>
      </c>
      <c r="J19" s="1">
        <v>13</v>
      </c>
      <c r="K19" s="3">
        <f t="shared" si="5"/>
        <v>1.4485000000000008E-2</v>
      </c>
    </row>
    <row r="20" spans="1:11" x14ac:dyDescent="0.3">
      <c r="A20" s="1">
        <v>14</v>
      </c>
      <c r="B20" s="92">
        <f t="shared" si="2"/>
        <v>48791.656543545949</v>
      </c>
      <c r="C20" s="2">
        <f t="shared" si="3"/>
        <v>1.4485000000000078E-2</v>
      </c>
      <c r="D20" s="92">
        <f t="shared" si="0"/>
        <v>50527.175766799875</v>
      </c>
      <c r="E20" s="2">
        <f t="shared" si="1"/>
        <v>3.5569999999999942E-2</v>
      </c>
      <c r="G20" s="1">
        <v>14</v>
      </c>
      <c r="H20" s="3">
        <f t="shared" si="4"/>
        <v>3.5570000000000018E-2</v>
      </c>
      <c r="J20" s="1">
        <v>14</v>
      </c>
      <c r="K20" s="3">
        <f t="shared" si="5"/>
        <v>1.3830000000000009E-2</v>
      </c>
    </row>
    <row r="21" spans="1:11" x14ac:dyDescent="0.3">
      <c r="A21" s="95">
        <v>15</v>
      </c>
      <c r="B21" s="96">
        <f t="shared" si="2"/>
        <v>49466.445153543187</v>
      </c>
      <c r="C21" s="98">
        <f t="shared" si="3"/>
        <v>1.3829999999999957E-2</v>
      </c>
      <c r="D21" s="96">
        <f t="shared" si="0"/>
        <v>51171.800850211592</v>
      </c>
      <c r="E21" s="98">
        <f t="shared" si="1"/>
        <v>3.4475000000000061E-2</v>
      </c>
      <c r="G21" s="1">
        <v>15</v>
      </c>
      <c r="H21" s="3">
        <f t="shared" si="4"/>
        <v>3.447500000000002E-2</v>
      </c>
      <c r="J21" s="1">
        <v>15</v>
      </c>
      <c r="K21" s="3">
        <f t="shared" si="5"/>
        <v>1.317500000000001E-2</v>
      </c>
    </row>
    <row r="22" spans="1:11" x14ac:dyDescent="0.3">
      <c r="A22" s="1">
        <v>16</v>
      </c>
      <c r="B22" s="92">
        <f t="shared" si="2"/>
        <v>50118.165568441116</v>
      </c>
      <c r="C22" s="2">
        <f t="shared" si="3"/>
        <v>1.3174999999999949E-2</v>
      </c>
      <c r="D22" s="92">
        <f t="shared" si="0"/>
        <v>51791.109935115681</v>
      </c>
      <c r="E22" s="2">
        <f t="shared" si="1"/>
        <v>3.3380000000000007E-2</v>
      </c>
      <c r="G22" s="1">
        <v>16</v>
      </c>
      <c r="H22" s="3">
        <f t="shared" si="4"/>
        <v>3.3380000000000021E-2</v>
      </c>
      <c r="J22" s="1">
        <v>16</v>
      </c>
      <c r="K22" s="3">
        <f t="shared" si="5"/>
        <v>1.252000000000001E-2</v>
      </c>
    </row>
    <row r="23" spans="1:11" x14ac:dyDescent="0.3">
      <c r="A23" s="1">
        <v>17</v>
      </c>
      <c r="B23" s="92">
        <f t="shared" si="2"/>
        <v>50745.645001357996</v>
      </c>
      <c r="C23" s="2">
        <f t="shared" si="3"/>
        <v>1.2519999999999943E-2</v>
      </c>
      <c r="D23" s="92">
        <f t="shared" si="0"/>
        <v>52383.968150226843</v>
      </c>
      <c r="E23" s="2">
        <f t="shared" si="1"/>
        <v>3.2285000000000084E-2</v>
      </c>
      <c r="G23" s="1">
        <v>17</v>
      </c>
      <c r="H23" s="3">
        <f t="shared" si="4"/>
        <v>3.2285000000000022E-2</v>
      </c>
      <c r="J23" s="1">
        <v>17</v>
      </c>
      <c r="K23" s="3">
        <f t="shared" si="5"/>
        <v>1.1865000000000011E-2</v>
      </c>
    </row>
    <row r="24" spans="1:11" x14ac:dyDescent="0.3">
      <c r="A24" s="1">
        <v>18</v>
      </c>
      <c r="B24" s="92">
        <f t="shared" si="2"/>
        <v>51347.742079299111</v>
      </c>
      <c r="C24" s="2">
        <f t="shared" si="3"/>
        <v>1.1865000000000039E-2</v>
      </c>
      <c r="D24" s="92">
        <f t="shared" si="0"/>
        <v>52949.27815475245</v>
      </c>
      <c r="E24" s="2">
        <f t="shared" si="1"/>
        <v>3.1190000000000002E-2</v>
      </c>
      <c r="G24" s="1">
        <v>18</v>
      </c>
      <c r="H24" s="3">
        <f t="shared" si="4"/>
        <v>3.1190000000000023E-2</v>
      </c>
      <c r="J24" s="1">
        <v>18</v>
      </c>
      <c r="K24" s="3">
        <f t="shared" si="5"/>
        <v>1.1210000000000012E-2</v>
      </c>
    </row>
    <row r="25" spans="1:11" x14ac:dyDescent="0.3">
      <c r="A25" s="1">
        <v>19</v>
      </c>
      <c r="B25" s="92">
        <f t="shared" si="2"/>
        <v>51923.350268008056</v>
      </c>
      <c r="C25" s="2">
        <f t="shared" si="3"/>
        <v>1.1210000000000055E-2</v>
      </c>
      <c r="D25" s="92">
        <f t="shared" si="0"/>
        <v>53485.983494323758</v>
      </c>
      <c r="E25" s="2">
        <f t="shared" si="1"/>
        <v>3.009499999999999E-2</v>
      </c>
      <c r="G25" s="1">
        <v>19</v>
      </c>
      <c r="H25" s="3">
        <f t="shared" si="4"/>
        <v>3.0095000000000025E-2</v>
      </c>
      <c r="J25" s="1">
        <v>19</v>
      </c>
      <c r="K25" s="3">
        <f t="shared" si="5"/>
        <v>1.0555000000000012E-2</v>
      </c>
    </row>
    <row r="26" spans="1:11" x14ac:dyDescent="0.3">
      <c r="A26" s="95">
        <v>20</v>
      </c>
      <c r="B26" s="96">
        <f t="shared" si="2"/>
        <v>52471.401230086885</v>
      </c>
      <c r="C26" s="98">
        <f t="shared" si="3"/>
        <v>1.0555000000000075E-2</v>
      </c>
      <c r="D26" s="96">
        <f t="shared" si="0"/>
        <v>53993.071865759404</v>
      </c>
      <c r="E26" s="98">
        <f t="shared" si="1"/>
        <v>2.8999999999999988E-2</v>
      </c>
      <c r="G26" s="1">
        <v>20</v>
      </c>
      <c r="H26" s="3">
        <f t="shared" si="4"/>
        <v>2.9000000000000026E-2</v>
      </c>
      <c r="J26" s="1">
        <v>20</v>
      </c>
      <c r="K26" s="3">
        <f t="shared" si="5"/>
        <v>9.900000000000013E-3</v>
      </c>
    </row>
    <row r="27" spans="1:11" x14ac:dyDescent="0.3">
      <c r="A27" s="1">
        <v>21</v>
      </c>
      <c r="B27" s="99">
        <f>B26+500</f>
        <v>52971.401230086885</v>
      </c>
      <c r="C27" s="3">
        <f t="shared" si="3"/>
        <v>9.5290003369169051E-3</v>
      </c>
      <c r="D27" s="99">
        <f>D26+500</f>
        <v>54493.071865759404</v>
      </c>
      <c r="E27" s="100">
        <f t="shared" si="1"/>
        <v>2.8726267388377771E-2</v>
      </c>
      <c r="G27" s="1">
        <v>21</v>
      </c>
      <c r="H27" s="3">
        <f t="shared" si="4"/>
        <v>2.7905000000000027E-2</v>
      </c>
      <c r="J27" s="1">
        <v>21</v>
      </c>
      <c r="K27" s="3">
        <f t="shared" si="5"/>
        <v>9.2450000000000136E-3</v>
      </c>
    </row>
    <row r="30" spans="1:11" ht="15.5" thickBot="1" x14ac:dyDescent="0.35">
      <c r="A30" s="185" t="s">
        <v>99</v>
      </c>
      <c r="B30" s="185"/>
      <c r="C30" s="185"/>
      <c r="D30" s="185"/>
      <c r="E30" s="185"/>
      <c r="F30" s="185"/>
    </row>
    <row r="31" spans="1:11" ht="68" customHeight="1" thickBot="1" x14ac:dyDescent="0.35">
      <c r="A31" s="176" t="s">
        <v>33</v>
      </c>
      <c r="B31" s="186" t="s">
        <v>100</v>
      </c>
      <c r="C31" s="187"/>
      <c r="D31" s="188" t="s">
        <v>101</v>
      </c>
      <c r="E31" s="188"/>
      <c r="F31" s="188"/>
    </row>
    <row r="32" spans="1:11" ht="14.5" thickBot="1" x14ac:dyDescent="0.35">
      <c r="A32" s="176">
        <v>0</v>
      </c>
      <c r="B32" s="189">
        <v>14</v>
      </c>
      <c r="C32" s="190"/>
      <c r="D32" s="191"/>
      <c r="E32" s="191"/>
      <c r="F32" s="191"/>
      <c r="G32" s="100"/>
      <c r="H32" s="192"/>
      <c r="I32" s="192"/>
    </row>
    <row r="33" spans="1:9" ht="13.5" thickBot="1" x14ac:dyDescent="0.35">
      <c r="A33" s="176">
        <v>1</v>
      </c>
      <c r="B33" s="196"/>
      <c r="C33" s="194"/>
      <c r="D33" s="191"/>
      <c r="E33" s="191"/>
      <c r="F33" s="191"/>
      <c r="G33" s="100"/>
      <c r="H33" s="192"/>
      <c r="I33" s="192"/>
    </row>
    <row r="34" spans="1:9" ht="13.5" thickBot="1" x14ac:dyDescent="0.35">
      <c r="A34" s="176">
        <v>2</v>
      </c>
      <c r="B34" s="196"/>
      <c r="C34" s="194"/>
      <c r="D34" s="197"/>
      <c r="E34" s="198"/>
      <c r="F34" s="199"/>
      <c r="G34" s="100"/>
      <c r="H34" s="192"/>
      <c r="I34" s="192"/>
    </row>
    <row r="35" spans="1:9" ht="13.5" thickBot="1" x14ac:dyDescent="0.35">
      <c r="A35" s="176">
        <v>3</v>
      </c>
      <c r="B35" s="196"/>
      <c r="C35" s="194"/>
      <c r="D35" s="197"/>
      <c r="E35" s="198"/>
      <c r="F35" s="199"/>
      <c r="G35" s="100"/>
      <c r="H35" s="192"/>
      <c r="I35" s="192"/>
    </row>
    <row r="36" spans="1:9" ht="13.5" thickBot="1" x14ac:dyDescent="0.35">
      <c r="A36" s="176">
        <v>4</v>
      </c>
      <c r="B36" s="196"/>
      <c r="C36" s="194"/>
      <c r="D36" s="197"/>
      <c r="E36" s="198"/>
      <c r="F36" s="199"/>
      <c r="G36" s="100"/>
      <c r="H36" s="192"/>
      <c r="I36" s="192"/>
    </row>
    <row r="37" spans="1:9" ht="13.5" thickBot="1" x14ac:dyDescent="0.35">
      <c r="A37" s="176">
        <v>5</v>
      </c>
      <c r="B37" s="196"/>
      <c r="C37" s="194"/>
      <c r="D37" s="197"/>
      <c r="E37" s="198"/>
      <c r="F37" s="199"/>
      <c r="G37" s="100"/>
      <c r="H37" s="192"/>
      <c r="I37" s="192"/>
    </row>
    <row r="38" spans="1:9" ht="13.5" thickBot="1" x14ac:dyDescent="0.35">
      <c r="A38" s="176" t="s">
        <v>61</v>
      </c>
      <c r="B38" s="193"/>
      <c r="C38" s="194"/>
      <c r="D38" s="195"/>
      <c r="E38" s="195"/>
      <c r="F38" s="195"/>
    </row>
  </sheetData>
  <sheetProtection algorithmName="SHA-512" hashValue="CDi2mYzUJmbaX5dz6nQjpQQlpyq92DwMldOTeXaE9eHO15HtvSMV4EnWdpALsRKmo9eEjgdiD0IaV8GII1M3eg==" saltValue="Lb7161026QKr+2yORc0Zbw==" spinCount="100000" sheet="1" selectLockedCells="1" selectUnlockedCells="1"/>
  <mergeCells count="24">
    <mergeCell ref="H33:I33"/>
    <mergeCell ref="H36:I36"/>
    <mergeCell ref="H35:I35"/>
    <mergeCell ref="B37:C37"/>
    <mergeCell ref="D37:F37"/>
    <mergeCell ref="H37:I37"/>
    <mergeCell ref="B33:C33"/>
    <mergeCell ref="D33:F33"/>
    <mergeCell ref="B38:C38"/>
    <mergeCell ref="D38:F38"/>
    <mergeCell ref="H34:I34"/>
    <mergeCell ref="B35:C35"/>
    <mergeCell ref="D35:F35"/>
    <mergeCell ref="B36:C36"/>
    <mergeCell ref="D36:F36"/>
    <mergeCell ref="B34:C34"/>
    <mergeCell ref="D34:F34"/>
    <mergeCell ref="B2:K2"/>
    <mergeCell ref="A30:F30"/>
    <mergeCell ref="B31:C31"/>
    <mergeCell ref="D31:F31"/>
    <mergeCell ref="B32:C32"/>
    <mergeCell ref="D32:F32"/>
    <mergeCell ref="H32:I32"/>
  </mergeCells>
  <pageMargins left="0.75" right="0.5" top="0.75" bottom="0.75" header="0.25" footer="0.25"/>
  <pageSetup firstPageNumber="0" orientation="landscape" r:id="rId1"/>
  <headerFooter alignWithMargins="0">
    <oddHeader>&amp;C&amp;"Times New Roman,Regular"&amp;14 &amp;A Salary Guidelines</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0926-9786-438C-B157-F06D06EACE86}">
  <sheetPr>
    <pageSetUpPr fitToPage="1"/>
  </sheetPr>
  <dimension ref="A1:L38"/>
  <sheetViews>
    <sheetView zoomScaleNormal="100" workbookViewId="0">
      <selection activeCell="G14" sqref="G14"/>
    </sheetView>
  </sheetViews>
  <sheetFormatPr defaultColWidth="12.1796875" defaultRowHeight="15.5" x14ac:dyDescent="0.35"/>
  <cols>
    <col min="1" max="1" width="10.7265625" style="149" customWidth="1"/>
    <col min="2" max="3" width="12.54296875" style="149" customWidth="1"/>
    <col min="4" max="4" width="13.7265625" style="149" customWidth="1"/>
    <col min="5" max="5" width="12.54296875" style="149" customWidth="1"/>
    <col min="6" max="6" width="7.81640625" style="149" customWidth="1"/>
    <col min="7" max="7" width="5.54296875" style="149" customWidth="1"/>
    <col min="8" max="8" width="0" style="149" hidden="1" customWidth="1"/>
    <col min="9" max="9" width="14.81640625" style="149" hidden="1" customWidth="1"/>
    <col min="10" max="10" width="5.453125" style="149" hidden="1" customWidth="1"/>
    <col min="11" max="11" width="0" style="149" hidden="1" customWidth="1"/>
    <col min="12" max="12" width="14.7265625" style="149" hidden="1" customWidth="1"/>
    <col min="13" max="16384" width="12.1796875" style="149"/>
  </cols>
  <sheetData>
    <row r="1" spans="1:12" ht="18" customHeight="1" x14ac:dyDescent="0.35">
      <c r="A1" s="85" t="s">
        <v>52</v>
      </c>
    </row>
    <row r="2" spans="1:12" x14ac:dyDescent="0.35">
      <c r="B2" s="201"/>
      <c r="C2" s="201"/>
      <c r="D2" s="201"/>
      <c r="E2" s="201"/>
      <c r="F2" s="201"/>
      <c r="G2" s="201"/>
      <c r="H2" s="201"/>
      <c r="I2" s="201"/>
      <c r="J2" s="201"/>
      <c r="K2" s="201"/>
    </row>
    <row r="3" spans="1:12" x14ac:dyDescent="0.35">
      <c r="B3" s="149" t="s">
        <v>53</v>
      </c>
      <c r="C3" s="151">
        <v>0.05</v>
      </c>
      <c r="D3" s="150" t="s">
        <v>84</v>
      </c>
      <c r="E3" s="150"/>
      <c r="F3" s="150"/>
      <c r="G3" s="150"/>
      <c r="H3" s="150"/>
      <c r="I3" s="150"/>
      <c r="J3" s="150"/>
      <c r="K3" s="150"/>
    </row>
    <row r="4" spans="1:12" x14ac:dyDescent="0.35">
      <c r="C4" s="152"/>
      <c r="D4" s="150"/>
      <c r="E4" s="150"/>
      <c r="F4" s="150"/>
      <c r="G4" s="150"/>
      <c r="H4" s="150"/>
      <c r="I4" s="150"/>
      <c r="J4" s="150"/>
      <c r="K4" s="150"/>
    </row>
    <row r="5" spans="1:12" s="153" customFormat="1" ht="46.5" x14ac:dyDescent="0.35">
      <c r="A5" s="153" t="s">
        <v>33</v>
      </c>
      <c r="B5" s="153" t="s">
        <v>85</v>
      </c>
      <c r="C5" s="153" t="s">
        <v>86</v>
      </c>
      <c r="D5" s="153" t="s">
        <v>87</v>
      </c>
      <c r="E5" s="153" t="s">
        <v>88</v>
      </c>
      <c r="G5" s="149" t="s">
        <v>89</v>
      </c>
      <c r="H5" s="154" t="s">
        <v>90</v>
      </c>
      <c r="I5" s="149" t="s">
        <v>91</v>
      </c>
      <c r="J5" s="153" t="s">
        <v>89</v>
      </c>
      <c r="K5" s="153" t="s">
        <v>92</v>
      </c>
      <c r="L5" s="153" t="s">
        <v>93</v>
      </c>
    </row>
    <row r="6" spans="1:12" x14ac:dyDescent="0.35">
      <c r="A6" s="155" t="s">
        <v>94</v>
      </c>
      <c r="B6" s="156">
        <v>35832</v>
      </c>
      <c r="C6" s="157"/>
      <c r="D6" s="158">
        <f t="shared" ref="D6:D26" si="0">SUM(B6*H6)+B6</f>
        <v>37655.8488</v>
      </c>
      <c r="E6" s="159">
        <f t="shared" ref="E6:E26" si="1">SUM(D6-B6)/B6</f>
        <v>5.0899999999999994E-2</v>
      </c>
      <c r="H6" s="160">
        <v>5.0900000000000001E-2</v>
      </c>
      <c r="I6" s="161">
        <f>((0.0509-0.029)/20)</f>
        <v>1.0950000000000001E-3</v>
      </c>
      <c r="K6" s="160">
        <v>2.3E-2</v>
      </c>
      <c r="L6" s="161">
        <f>((0.023-0.0099)/20)</f>
        <v>6.5499999999999998E-4</v>
      </c>
    </row>
    <row r="7" spans="1:12" x14ac:dyDescent="0.35">
      <c r="A7" s="149">
        <v>1</v>
      </c>
      <c r="B7" s="158">
        <f t="shared" ref="B7:B26" si="2">SUM(B6*K6)+B6</f>
        <v>36656.135999999999</v>
      </c>
      <c r="C7" s="159">
        <f t="shared" ref="C7:C27" si="3">SUM(B7-B6)/B6</f>
        <v>2.2999999999999961E-2</v>
      </c>
      <c r="D7" s="158">
        <f t="shared" si="0"/>
        <v>38481.794853480002</v>
      </c>
      <c r="E7" s="159">
        <f t="shared" si="1"/>
        <v>4.9805000000000085E-2</v>
      </c>
      <c r="G7" s="149">
        <v>1</v>
      </c>
      <c r="H7" s="160">
        <f t="shared" ref="H7:H27" si="4">H6-$I$6</f>
        <v>4.9805000000000002E-2</v>
      </c>
      <c r="I7" s="162" t="s">
        <v>55</v>
      </c>
      <c r="J7" s="149">
        <v>1</v>
      </c>
      <c r="K7" s="160">
        <f t="shared" ref="K7:K27" si="5">K6-$L$6</f>
        <v>2.2345E-2</v>
      </c>
      <c r="L7" s="163" t="s">
        <v>56</v>
      </c>
    </row>
    <row r="8" spans="1:12" x14ac:dyDescent="0.35">
      <c r="A8" s="149">
        <v>2</v>
      </c>
      <c r="B8" s="158">
        <f t="shared" si="2"/>
        <v>37475.217358919996</v>
      </c>
      <c r="C8" s="159">
        <f t="shared" si="3"/>
        <v>2.234499999999992E-2</v>
      </c>
      <c r="D8" s="158">
        <f t="shared" si="0"/>
        <v>39300.635196472991</v>
      </c>
      <c r="E8" s="159">
        <f t="shared" si="1"/>
        <v>4.8710000000000066E-2</v>
      </c>
      <c r="G8" s="149">
        <v>2</v>
      </c>
      <c r="H8" s="160">
        <f t="shared" si="4"/>
        <v>4.8710000000000003E-2</v>
      </c>
      <c r="J8" s="149">
        <v>2</v>
      </c>
      <c r="K8" s="160">
        <f t="shared" si="5"/>
        <v>2.1690000000000001E-2</v>
      </c>
    </row>
    <row r="9" spans="1:12" x14ac:dyDescent="0.35">
      <c r="A9" s="149">
        <v>3</v>
      </c>
      <c r="B9" s="158">
        <f t="shared" si="2"/>
        <v>38288.05482343497</v>
      </c>
      <c r="C9" s="159">
        <f t="shared" si="3"/>
        <v>2.1689999999999987E-2</v>
      </c>
      <c r="D9" s="158">
        <f t="shared" si="0"/>
        <v>40111.140553852827</v>
      </c>
      <c r="E9" s="159">
        <f t="shared" si="1"/>
        <v>4.7615000000000025E-2</v>
      </c>
      <c r="G9" s="149">
        <v>3</v>
      </c>
      <c r="H9" s="160">
        <f t="shared" si="4"/>
        <v>4.7615000000000005E-2</v>
      </c>
      <c r="J9" s="149">
        <v>3</v>
      </c>
      <c r="K9" s="160">
        <f t="shared" si="5"/>
        <v>2.1035000000000002E-2</v>
      </c>
    </row>
    <row r="10" spans="1:12" x14ac:dyDescent="0.35">
      <c r="A10" s="149">
        <v>4</v>
      </c>
      <c r="B10" s="158">
        <f t="shared" si="2"/>
        <v>39093.444056645923</v>
      </c>
      <c r="C10" s="159">
        <f t="shared" si="3"/>
        <v>2.1034999999999974E-2</v>
      </c>
      <c r="D10" s="158">
        <f t="shared" si="0"/>
        <v>40912.071074161089</v>
      </c>
      <c r="E10" s="159">
        <f t="shared" si="1"/>
        <v>4.6519999999999936E-2</v>
      </c>
      <c r="G10" s="149">
        <v>4</v>
      </c>
      <c r="H10" s="160">
        <f t="shared" si="4"/>
        <v>4.6520000000000006E-2</v>
      </c>
      <c r="J10" s="149">
        <v>4</v>
      </c>
      <c r="K10" s="160">
        <f t="shared" si="5"/>
        <v>2.0380000000000002E-2</v>
      </c>
    </row>
    <row r="11" spans="1:12" x14ac:dyDescent="0.35">
      <c r="A11" s="164">
        <v>5</v>
      </c>
      <c r="B11" s="165">
        <f t="shared" si="2"/>
        <v>39890.168446520365</v>
      </c>
      <c r="C11" s="166">
        <f t="shared" si="3"/>
        <v>2.0379999999999947E-2</v>
      </c>
      <c r="D11" s="165">
        <f t="shared" si="0"/>
        <v>41702.17934820355</v>
      </c>
      <c r="E11" s="167">
        <f t="shared" si="1"/>
        <v>4.5424999999999931E-2</v>
      </c>
      <c r="G11" s="149">
        <v>5</v>
      </c>
      <c r="H11" s="160">
        <f t="shared" si="4"/>
        <v>4.5425000000000007E-2</v>
      </c>
      <c r="J11" s="149">
        <v>5</v>
      </c>
      <c r="K11" s="160">
        <f t="shared" si="5"/>
        <v>1.9725000000000003E-2</v>
      </c>
    </row>
    <row r="12" spans="1:12" x14ac:dyDescent="0.35">
      <c r="A12" s="149">
        <v>6</v>
      </c>
      <c r="B12" s="158">
        <f t="shared" si="2"/>
        <v>40677.002019127976</v>
      </c>
      <c r="C12" s="159">
        <f t="shared" si="3"/>
        <v>1.9724999999999923E-2</v>
      </c>
      <c r="D12" s="158">
        <f t="shared" si="0"/>
        <v>42480.213518635923</v>
      </c>
      <c r="E12" s="159">
        <f t="shared" si="1"/>
        <v>4.4330000000000078E-2</v>
      </c>
      <c r="G12" s="149">
        <v>6</v>
      </c>
      <c r="H12" s="160">
        <f t="shared" si="4"/>
        <v>4.4330000000000008E-2</v>
      </c>
      <c r="J12" s="149">
        <v>6</v>
      </c>
      <c r="K12" s="160">
        <f t="shared" si="5"/>
        <v>1.9070000000000004E-2</v>
      </c>
    </row>
    <row r="13" spans="1:12" x14ac:dyDescent="0.35">
      <c r="A13" s="149">
        <v>7</v>
      </c>
      <c r="B13" s="158">
        <f t="shared" si="2"/>
        <v>41452.712447632744</v>
      </c>
      <c r="C13" s="159">
        <f t="shared" si="3"/>
        <v>1.9069999999999941E-2</v>
      </c>
      <c r="D13" s="158">
        <f t="shared" si="0"/>
        <v>43244.920470306148</v>
      </c>
      <c r="E13" s="159">
        <f t="shared" si="1"/>
        <v>4.3235000000000037E-2</v>
      </c>
      <c r="G13" s="149">
        <v>7</v>
      </c>
      <c r="H13" s="160">
        <f t="shared" si="4"/>
        <v>4.323500000000001E-2</v>
      </c>
      <c r="J13" s="149">
        <v>7</v>
      </c>
      <c r="K13" s="160">
        <f t="shared" si="5"/>
        <v>1.8415000000000004E-2</v>
      </c>
    </row>
    <row r="14" spans="1:12" x14ac:dyDescent="0.35">
      <c r="A14" s="149">
        <v>8</v>
      </c>
      <c r="B14" s="158">
        <f t="shared" si="2"/>
        <v>42216.064147355901</v>
      </c>
      <c r="C14" s="159">
        <f t="shared" si="3"/>
        <v>1.8414999999999983E-2</v>
      </c>
      <c r="D14" s="158">
        <f t="shared" si="0"/>
        <v>43995.049090525477</v>
      </c>
      <c r="E14" s="159">
        <f t="shared" si="1"/>
        <v>4.2139999999999976E-2</v>
      </c>
      <c r="G14" s="149">
        <v>8</v>
      </c>
      <c r="H14" s="160">
        <f t="shared" si="4"/>
        <v>4.2140000000000011E-2</v>
      </c>
      <c r="J14" s="149">
        <v>8</v>
      </c>
      <c r="K14" s="160">
        <f t="shared" si="5"/>
        <v>1.7760000000000005E-2</v>
      </c>
    </row>
    <row r="15" spans="1:12" x14ac:dyDescent="0.35">
      <c r="A15" s="149">
        <v>9</v>
      </c>
      <c r="B15" s="158">
        <f t="shared" si="2"/>
        <v>42965.821446612943</v>
      </c>
      <c r="C15" s="159">
        <f t="shared" si="3"/>
        <v>1.7760000000000033E-2</v>
      </c>
      <c r="D15" s="158">
        <f t="shared" si="0"/>
        <v>44729.353587889171</v>
      </c>
      <c r="E15" s="159">
        <f t="shared" si="1"/>
        <v>4.1044999999999991E-2</v>
      </c>
      <c r="G15" s="149">
        <v>9</v>
      </c>
      <c r="H15" s="160">
        <f t="shared" si="4"/>
        <v>4.1045000000000012E-2</v>
      </c>
      <c r="J15" s="149">
        <v>9</v>
      </c>
      <c r="K15" s="160">
        <f t="shared" si="5"/>
        <v>1.7105000000000006E-2</v>
      </c>
    </row>
    <row r="16" spans="1:12" x14ac:dyDescent="0.35">
      <c r="A16" s="164">
        <v>10</v>
      </c>
      <c r="B16" s="165">
        <f t="shared" si="2"/>
        <v>43700.751822457256</v>
      </c>
      <c r="C16" s="166">
        <f t="shared" si="3"/>
        <v>1.7104999999999967E-2</v>
      </c>
      <c r="D16" s="165">
        <f t="shared" si="0"/>
        <v>45446.596857764423</v>
      </c>
      <c r="E16" s="167">
        <f t="shared" si="1"/>
        <v>3.9950000000000006E-2</v>
      </c>
      <c r="G16" s="149">
        <v>10</v>
      </c>
      <c r="H16" s="160">
        <f t="shared" si="4"/>
        <v>3.9950000000000013E-2</v>
      </c>
      <c r="J16" s="149">
        <v>10</v>
      </c>
      <c r="K16" s="160">
        <f t="shared" si="5"/>
        <v>1.6450000000000006E-2</v>
      </c>
    </row>
    <row r="17" spans="1:11" x14ac:dyDescent="0.35">
      <c r="A17" s="149">
        <v>11</v>
      </c>
      <c r="B17" s="158">
        <f t="shared" si="2"/>
        <v>44419.629189936677</v>
      </c>
      <c r="C17" s="159">
        <f t="shared" si="3"/>
        <v>1.6449999999999982E-2</v>
      </c>
      <c r="D17" s="158">
        <f t="shared" si="0"/>
        <v>46145.553882111664</v>
      </c>
      <c r="E17" s="159">
        <f t="shared" si="1"/>
        <v>3.8854999999999945E-2</v>
      </c>
      <c r="G17" s="149">
        <v>11</v>
      </c>
      <c r="H17" s="160">
        <f t="shared" si="4"/>
        <v>3.8855000000000015E-2</v>
      </c>
      <c r="J17" s="149">
        <v>11</v>
      </c>
      <c r="K17" s="160">
        <f t="shared" si="5"/>
        <v>1.5795000000000007E-2</v>
      </c>
    </row>
    <row r="18" spans="1:11" x14ac:dyDescent="0.35">
      <c r="A18" s="149">
        <v>12</v>
      </c>
      <c r="B18" s="158">
        <f t="shared" si="2"/>
        <v>45121.237232991727</v>
      </c>
      <c r="C18" s="159">
        <f t="shared" si="3"/>
        <v>1.5795000000000007E-2</v>
      </c>
      <c r="D18" s="158">
        <f t="shared" si="0"/>
        <v>46825.015150909494</v>
      </c>
      <c r="E18" s="159">
        <f t="shared" si="1"/>
        <v>3.7759999999999981E-2</v>
      </c>
      <c r="G18" s="149">
        <v>12</v>
      </c>
      <c r="H18" s="160">
        <f t="shared" si="4"/>
        <v>3.7760000000000016E-2</v>
      </c>
      <c r="J18" s="149">
        <v>12</v>
      </c>
      <c r="K18" s="160">
        <f t="shared" si="5"/>
        <v>1.5140000000000008E-2</v>
      </c>
    </row>
    <row r="19" spans="1:11" x14ac:dyDescent="0.35">
      <c r="A19" s="149">
        <v>13</v>
      </c>
      <c r="B19" s="158">
        <f t="shared" si="2"/>
        <v>45804.372764699219</v>
      </c>
      <c r="C19" s="159">
        <f t="shared" si="3"/>
        <v>1.5139999999999943E-2</v>
      </c>
      <c r="D19" s="158">
        <f t="shared" si="0"/>
        <v>47483.79009211692</v>
      </c>
      <c r="E19" s="159">
        <f t="shared" si="1"/>
        <v>3.6665000000000093E-2</v>
      </c>
      <c r="G19" s="149">
        <v>13</v>
      </c>
      <c r="H19" s="160">
        <f t="shared" si="4"/>
        <v>3.6665000000000017E-2</v>
      </c>
      <c r="J19" s="149">
        <v>13</v>
      </c>
      <c r="K19" s="160">
        <f t="shared" si="5"/>
        <v>1.4485000000000008E-2</v>
      </c>
    </row>
    <row r="20" spans="1:11" x14ac:dyDescent="0.35">
      <c r="A20" s="149">
        <v>14</v>
      </c>
      <c r="B20" s="158">
        <f t="shared" si="2"/>
        <v>46467.849104195891</v>
      </c>
      <c r="C20" s="159">
        <f t="shared" si="3"/>
        <v>1.4485000000000086E-2</v>
      </c>
      <c r="D20" s="158">
        <f t="shared" si="0"/>
        <v>48120.710496832136</v>
      </c>
      <c r="E20" s="159">
        <f t="shared" si="1"/>
        <v>3.5569999999999942E-2</v>
      </c>
      <c r="G20" s="149">
        <v>14</v>
      </c>
      <c r="H20" s="160">
        <f t="shared" si="4"/>
        <v>3.5570000000000018E-2</v>
      </c>
      <c r="J20" s="149">
        <v>14</v>
      </c>
      <c r="K20" s="160">
        <f t="shared" si="5"/>
        <v>1.3830000000000009E-2</v>
      </c>
    </row>
    <row r="21" spans="1:11" x14ac:dyDescent="0.35">
      <c r="A21" s="164">
        <v>15</v>
      </c>
      <c r="B21" s="165">
        <f t="shared" si="2"/>
        <v>47110.49945730692</v>
      </c>
      <c r="C21" s="166">
        <f t="shared" si="3"/>
        <v>1.3829999999999983E-2</v>
      </c>
      <c r="D21" s="165">
        <f t="shared" si="0"/>
        <v>48734.63392609758</v>
      </c>
      <c r="E21" s="167">
        <f t="shared" si="1"/>
        <v>3.4475000000000089E-2</v>
      </c>
      <c r="G21" s="149">
        <v>15</v>
      </c>
      <c r="H21" s="160">
        <f t="shared" si="4"/>
        <v>3.447500000000002E-2</v>
      </c>
      <c r="J21" s="149">
        <v>15</v>
      </c>
      <c r="K21" s="160">
        <f t="shared" si="5"/>
        <v>1.317500000000001E-2</v>
      </c>
    </row>
    <row r="22" spans="1:11" x14ac:dyDescent="0.35">
      <c r="A22" s="149">
        <v>16</v>
      </c>
      <c r="B22" s="158">
        <f t="shared" si="2"/>
        <v>47731.180287656942</v>
      </c>
      <c r="C22" s="159">
        <f t="shared" si="3"/>
        <v>1.317500000000007E-2</v>
      </c>
      <c r="D22" s="158">
        <f t="shared" si="0"/>
        <v>49324.447085658932</v>
      </c>
      <c r="E22" s="159">
        <f t="shared" si="1"/>
        <v>3.3380000000000042E-2</v>
      </c>
      <c r="G22" s="149">
        <v>16</v>
      </c>
      <c r="H22" s="160">
        <f t="shared" si="4"/>
        <v>3.3380000000000021E-2</v>
      </c>
      <c r="J22" s="149">
        <v>16</v>
      </c>
      <c r="K22" s="160">
        <f t="shared" si="5"/>
        <v>1.252000000000001E-2</v>
      </c>
    </row>
    <row r="23" spans="1:11" x14ac:dyDescent="0.35">
      <c r="A23" s="149">
        <v>17</v>
      </c>
      <c r="B23" s="158">
        <f t="shared" si="2"/>
        <v>48328.774664858407</v>
      </c>
      <c r="C23" s="159">
        <f t="shared" si="3"/>
        <v>1.2520000000000007E-2</v>
      </c>
      <c r="D23" s="158">
        <f t="shared" si="0"/>
        <v>49889.069154913363</v>
      </c>
      <c r="E23" s="159">
        <f t="shared" si="1"/>
        <v>3.2285000000000036E-2</v>
      </c>
      <c r="G23" s="149">
        <v>17</v>
      </c>
      <c r="H23" s="160">
        <f t="shared" si="4"/>
        <v>3.2285000000000022E-2</v>
      </c>
      <c r="J23" s="149">
        <v>17</v>
      </c>
      <c r="K23" s="160">
        <f t="shared" si="5"/>
        <v>1.1865000000000011E-2</v>
      </c>
    </row>
    <row r="24" spans="1:11" x14ac:dyDescent="0.35">
      <c r="A24" s="149">
        <v>18</v>
      </c>
      <c r="B24" s="158">
        <f t="shared" si="2"/>
        <v>48902.195576256956</v>
      </c>
      <c r="C24" s="159">
        <f t="shared" si="3"/>
        <v>1.186500000000008E-2</v>
      </c>
      <c r="D24" s="158">
        <f t="shared" si="0"/>
        <v>50427.455056280414</v>
      </c>
      <c r="E24" s="159">
        <f t="shared" si="1"/>
        <v>3.1190000000000079E-2</v>
      </c>
      <c r="G24" s="149">
        <v>18</v>
      </c>
      <c r="H24" s="160">
        <f t="shared" si="4"/>
        <v>3.1190000000000023E-2</v>
      </c>
      <c r="J24" s="149">
        <v>18</v>
      </c>
      <c r="K24" s="160">
        <f t="shared" si="5"/>
        <v>1.1210000000000012E-2</v>
      </c>
    </row>
    <row r="25" spans="1:11" x14ac:dyDescent="0.35">
      <c r="A25" s="149">
        <v>19</v>
      </c>
      <c r="B25" s="158">
        <f t="shared" si="2"/>
        <v>49450.389188666799</v>
      </c>
      <c r="C25" s="159">
        <f t="shared" si="3"/>
        <v>1.121000000000005E-2</v>
      </c>
      <c r="D25" s="158">
        <f t="shared" si="0"/>
        <v>50938.598651299726</v>
      </c>
      <c r="E25" s="159">
        <f t="shared" si="1"/>
        <v>3.0094999999999997E-2</v>
      </c>
      <c r="G25" s="149">
        <v>19</v>
      </c>
      <c r="H25" s="160">
        <f t="shared" si="4"/>
        <v>3.0095000000000025E-2</v>
      </c>
      <c r="J25" s="149">
        <v>19</v>
      </c>
      <c r="K25" s="160">
        <f t="shared" si="5"/>
        <v>1.0555000000000012E-2</v>
      </c>
    </row>
    <row r="26" spans="1:11" x14ac:dyDescent="0.35">
      <c r="A26" s="164">
        <v>20</v>
      </c>
      <c r="B26" s="165">
        <f t="shared" si="2"/>
        <v>49972.338046553181</v>
      </c>
      <c r="C26" s="166">
        <f t="shared" si="3"/>
        <v>1.055500000000008E-2</v>
      </c>
      <c r="D26" s="165">
        <f t="shared" si="0"/>
        <v>51421.535849903223</v>
      </c>
      <c r="E26" s="159">
        <f t="shared" si="1"/>
        <v>2.8999999999999991E-2</v>
      </c>
      <c r="G26" s="149">
        <v>20</v>
      </c>
      <c r="H26" s="160">
        <f t="shared" si="4"/>
        <v>2.9000000000000026E-2</v>
      </c>
      <c r="J26" s="149">
        <v>20</v>
      </c>
      <c r="K26" s="160">
        <f t="shared" si="5"/>
        <v>9.900000000000013E-3</v>
      </c>
    </row>
    <row r="27" spans="1:11" x14ac:dyDescent="0.35">
      <c r="A27" s="149">
        <v>21</v>
      </c>
      <c r="B27" s="168">
        <f>B26+500</f>
        <v>50472.338046553181</v>
      </c>
      <c r="C27" s="160">
        <f t="shared" si="3"/>
        <v>1.0005535453118292E-2</v>
      </c>
      <c r="D27" s="168">
        <f>D26+500</f>
        <v>51921.535849903223</v>
      </c>
      <c r="E27" s="169">
        <f>SUM(D27-B27)/B27</f>
        <v>2.871271392288928E-2</v>
      </c>
      <c r="G27" s="149">
        <v>21</v>
      </c>
      <c r="H27" s="160">
        <f t="shared" si="4"/>
        <v>2.7905000000000027E-2</v>
      </c>
      <c r="J27" s="149">
        <v>21</v>
      </c>
      <c r="K27" s="160">
        <f t="shared" si="5"/>
        <v>9.2450000000000136E-3</v>
      </c>
    </row>
    <row r="30" spans="1:11" ht="16" thickBot="1" x14ac:dyDescent="0.4">
      <c r="A30" s="85" t="s">
        <v>95</v>
      </c>
    </row>
    <row r="31" spans="1:11" ht="56.25" customHeight="1" thickBot="1" x14ac:dyDescent="0.4">
      <c r="A31" s="170" t="s">
        <v>33</v>
      </c>
      <c r="B31" s="202" t="s">
        <v>96</v>
      </c>
      <c r="C31" s="202"/>
      <c r="D31" s="202" t="s">
        <v>97</v>
      </c>
      <c r="E31" s="202"/>
      <c r="F31" s="154"/>
    </row>
    <row r="32" spans="1:11" ht="16" thickBot="1" x14ac:dyDescent="0.4">
      <c r="A32" s="170">
        <v>0</v>
      </c>
      <c r="B32" s="200">
        <f>'[1]2023 Lay Leaders Base'!H32*(1+$C$3)</f>
        <v>13.1271</v>
      </c>
      <c r="C32" s="200"/>
      <c r="D32" s="200">
        <f>'[1]2023 Lay Leaders Base'!J32*(1+$C$3)</f>
        <v>13.417572000000002</v>
      </c>
      <c r="E32" s="200"/>
      <c r="F32" s="171"/>
    </row>
    <row r="33" spans="1:5" ht="16" thickBot="1" x14ac:dyDescent="0.4">
      <c r="A33" s="170">
        <v>1</v>
      </c>
      <c r="B33" s="200">
        <f>'[1]2023 Lay Leaders Base'!H33*(1+$C$3)</f>
        <v>13.529292</v>
      </c>
      <c r="C33" s="200"/>
      <c r="D33" s="200">
        <f>'[1]2023 Lay Leaders Base'!J33*(1+$C$3)</f>
        <v>13.875624000000002</v>
      </c>
      <c r="E33" s="200"/>
    </row>
    <row r="34" spans="1:5" ht="16" thickBot="1" x14ac:dyDescent="0.4">
      <c r="A34" s="170">
        <v>2</v>
      </c>
      <c r="B34" s="200">
        <f>'[1]2023 Lay Leaders Base'!H34*(1+$C$3)</f>
        <v>13.931484000000001</v>
      </c>
      <c r="C34" s="200"/>
      <c r="D34" s="200">
        <f>'[1]2023 Lay Leaders Base'!J34*(1+$C$3)</f>
        <v>14.680008000000003</v>
      </c>
      <c r="E34" s="200"/>
    </row>
    <row r="35" spans="1:5" ht="16" thickBot="1" x14ac:dyDescent="0.4">
      <c r="A35" s="170">
        <v>3</v>
      </c>
      <c r="B35" s="200">
        <f>'[1]2023 Lay Leaders Base'!H35*(1+$C$3)</f>
        <v>14.400708000000002</v>
      </c>
      <c r="C35" s="200"/>
      <c r="D35" s="200">
        <f>'[1]2023 Lay Leaders Base'!J35*(1+$C$3)</f>
        <v>15.093372000000002</v>
      </c>
      <c r="E35" s="200"/>
    </row>
    <row r="36" spans="1:5" ht="16" thickBot="1" x14ac:dyDescent="0.4">
      <c r="A36" s="170">
        <v>4</v>
      </c>
      <c r="B36" s="200">
        <f>'[1]2023 Lay Leaders Base'!H36*(1+$C$3)</f>
        <v>14.814072000000001</v>
      </c>
      <c r="C36" s="200"/>
      <c r="D36" s="200">
        <f>'[1]2023 Lay Leaders Base'!J36*(1+$C$3)</f>
        <v>15.841896000000002</v>
      </c>
      <c r="E36" s="200"/>
    </row>
    <row r="37" spans="1:5" ht="16" thickBot="1" x14ac:dyDescent="0.4">
      <c r="A37" s="170">
        <v>5</v>
      </c>
      <c r="B37" s="200">
        <f>'[1]2023 Lay Leaders Base'!H37*(1+$C$3)</f>
        <v>15.260952000000001</v>
      </c>
      <c r="C37" s="200"/>
      <c r="D37" s="200">
        <f>'[1]2023 Lay Leaders Base'!J37*(1+$C$3)</f>
        <v>16.657452000000003</v>
      </c>
      <c r="E37" s="200"/>
    </row>
    <row r="38" spans="1:5" ht="16" thickBot="1" x14ac:dyDescent="0.4">
      <c r="A38" s="172" t="s">
        <v>61</v>
      </c>
      <c r="B38" s="203" t="s">
        <v>62</v>
      </c>
      <c r="C38" s="204"/>
      <c r="D38" s="203" t="s">
        <v>62</v>
      </c>
      <c r="E38" s="204"/>
    </row>
  </sheetData>
  <sheetProtection algorithmName="SHA-512" hashValue="oQ5WcT1u0UPvjxN2y0c7bigg3dqHmkBdQwNmFhcXnwVN73C1eKlAT0gMBH4jfq19qSvou5DxnzimOg0OUx2X5A==" saltValue="RztKgFjhm8b5KgG5BchofQ==" spinCount="100000" sheet="1" selectLockedCells="1" selectUnlockedCells="1"/>
  <mergeCells count="17">
    <mergeCell ref="B37:C37"/>
    <mergeCell ref="D37:E37"/>
    <mergeCell ref="B38:C38"/>
    <mergeCell ref="D38:E38"/>
    <mergeCell ref="B34:C34"/>
    <mergeCell ref="D34:E34"/>
    <mergeCell ref="B35:C35"/>
    <mergeCell ref="D35:E35"/>
    <mergeCell ref="B36:C36"/>
    <mergeCell ref="D36:E36"/>
    <mergeCell ref="B33:C33"/>
    <mergeCell ref="D33:E33"/>
    <mergeCell ref="B2:K2"/>
    <mergeCell ref="B31:C31"/>
    <mergeCell ref="D31:E31"/>
    <mergeCell ref="B32:C32"/>
    <mergeCell ref="D32:E32"/>
  </mergeCells>
  <pageMargins left="0.75" right="0.5" top="0.75" bottom="0.75" header="0.25" footer="0.25"/>
  <pageSetup scale="92" firstPageNumber="0" orientation="landscape" r:id="rId1"/>
  <headerFooter alignWithMargins="0">
    <oddHeader>&amp;C&amp;"Times New Roman,Regular"&amp;14 &amp;A Salary Guidelines</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0B48-D9CF-4DBB-B15B-751F6516C83C}">
  <sheetPr>
    <pageSetUpPr fitToPage="1"/>
  </sheetPr>
  <dimension ref="A1:L37"/>
  <sheetViews>
    <sheetView zoomScale="115" zoomScaleNormal="115" workbookViewId="0">
      <selection activeCell="N29" sqref="N29"/>
    </sheetView>
  </sheetViews>
  <sheetFormatPr defaultColWidth="12.1796875" defaultRowHeight="13" x14ac:dyDescent="0.3"/>
  <cols>
    <col min="1" max="1" width="9.81640625" style="1" customWidth="1"/>
    <col min="2" max="2" width="12.54296875" style="1" customWidth="1"/>
    <col min="3" max="3" width="8.54296875" style="1" customWidth="1"/>
    <col min="4" max="4" width="11" style="1" customWidth="1"/>
    <col min="5" max="5" width="12.54296875" style="1" customWidth="1"/>
    <col min="6" max="6" width="7.81640625" style="1" customWidth="1"/>
    <col min="7" max="7" width="5.54296875" style="1" customWidth="1"/>
    <col min="8" max="8" width="0" style="1" hidden="1" customWidth="1"/>
    <col min="9" max="9" width="14.81640625" style="1" hidden="1" customWidth="1"/>
    <col min="10" max="10" width="5.453125" style="1" hidden="1" customWidth="1"/>
    <col min="11" max="11" width="0" style="1" hidden="1" customWidth="1"/>
    <col min="12" max="12" width="14.7265625" style="1" hidden="1" customWidth="1"/>
    <col min="13" max="16384" width="12.1796875" style="1"/>
  </cols>
  <sheetData>
    <row r="1" spans="1:12" ht="18" customHeight="1" x14ac:dyDescent="0.3">
      <c r="A1" s="85" t="s">
        <v>52</v>
      </c>
    </row>
    <row r="2" spans="1:12" x14ac:dyDescent="0.3">
      <c r="B2" s="184"/>
      <c r="C2" s="184"/>
      <c r="D2" s="184"/>
      <c r="E2" s="184"/>
      <c r="F2" s="184"/>
      <c r="G2" s="184"/>
      <c r="H2" s="184"/>
      <c r="I2" s="184"/>
      <c r="J2" s="184"/>
      <c r="K2" s="184"/>
    </row>
    <row r="3" spans="1:12" x14ac:dyDescent="0.3">
      <c r="B3" s="1" t="s">
        <v>53</v>
      </c>
      <c r="C3" s="87">
        <v>4.4999999999999998E-2</v>
      </c>
      <c r="D3" s="86" t="s">
        <v>54</v>
      </c>
      <c r="E3" s="86"/>
      <c r="F3" s="86"/>
      <c r="G3" s="86"/>
      <c r="H3" s="86"/>
      <c r="I3" s="86"/>
      <c r="J3" s="86"/>
      <c r="K3" s="86"/>
    </row>
    <row r="4" spans="1:12" ht="26" x14ac:dyDescent="0.3">
      <c r="A4" s="101" t="s">
        <v>66</v>
      </c>
      <c r="B4" s="107" t="s">
        <v>69</v>
      </c>
      <c r="C4" s="88"/>
      <c r="D4" s="107" t="s">
        <v>70</v>
      </c>
      <c r="E4" s="86"/>
      <c r="F4" s="86"/>
      <c r="G4" s="86"/>
      <c r="H4" s="86"/>
      <c r="I4" s="86"/>
      <c r="J4" s="86"/>
      <c r="K4" s="86"/>
    </row>
    <row r="5" spans="1:12" ht="15" x14ac:dyDescent="0.3">
      <c r="A5" s="89">
        <v>0</v>
      </c>
      <c r="B5" s="90">
        <v>34126</v>
      </c>
      <c r="C5" s="91"/>
      <c r="D5" s="92">
        <f t="shared" ref="D5:D25" si="0">SUM(B5*H5)+B5</f>
        <v>35863.013400000003</v>
      </c>
      <c r="E5" s="2">
        <f t="shared" ref="E5:E26" si="1">SUM(D5-B5)/B5</f>
        <v>5.0900000000000098E-2</v>
      </c>
      <c r="H5" s="3">
        <v>5.0900000000000001E-2</v>
      </c>
      <c r="I5" s="4">
        <f>((0.0509-0.029)/20)</f>
        <v>1.0950000000000001E-3</v>
      </c>
      <c r="K5" s="3">
        <v>2.3E-2</v>
      </c>
      <c r="L5" s="4">
        <f>((0.023-0.0099)/20)</f>
        <v>6.5499999999999998E-4</v>
      </c>
    </row>
    <row r="6" spans="1:12" x14ac:dyDescent="0.3">
      <c r="A6" s="1">
        <v>1</v>
      </c>
      <c r="B6" s="92">
        <f t="shared" ref="B6:B25" si="2">SUM(B5*K5)+B5</f>
        <v>34910.898000000001</v>
      </c>
      <c r="C6" s="2">
        <f t="shared" ref="C6:C26" si="3">SUM(B6-B5)/B5</f>
        <v>2.3000000000000031E-2</v>
      </c>
      <c r="D6" s="92">
        <f t="shared" si="0"/>
        <v>36649.635274890003</v>
      </c>
      <c r="E6" s="2">
        <f t="shared" si="1"/>
        <v>4.9805000000000044E-2</v>
      </c>
      <c r="G6" s="1">
        <v>1</v>
      </c>
      <c r="H6" s="3">
        <f t="shared" ref="H6:H26" si="4">H5-$I$5</f>
        <v>4.9805000000000002E-2</v>
      </c>
      <c r="I6" s="93" t="s">
        <v>55</v>
      </c>
      <c r="J6" s="1">
        <v>1</v>
      </c>
      <c r="K6" s="3">
        <f t="shared" ref="K6:K26" si="5">K5-$L$5</f>
        <v>2.2345E-2</v>
      </c>
      <c r="L6" s="94" t="s">
        <v>56</v>
      </c>
    </row>
    <row r="7" spans="1:12" x14ac:dyDescent="0.3">
      <c r="A7" s="1">
        <v>2</v>
      </c>
      <c r="B7" s="92">
        <f t="shared" si="2"/>
        <v>35690.982015810005</v>
      </c>
      <c r="C7" s="2">
        <f t="shared" si="3"/>
        <v>2.2345000000000104E-2</v>
      </c>
      <c r="D7" s="92">
        <f t="shared" si="0"/>
        <v>37429.489749800108</v>
      </c>
      <c r="E7" s="2">
        <f t="shared" si="1"/>
        <v>4.8709999999999955E-2</v>
      </c>
      <c r="G7" s="1">
        <v>2</v>
      </c>
      <c r="H7" s="3">
        <f t="shared" si="4"/>
        <v>4.8710000000000003E-2</v>
      </c>
      <c r="J7" s="1">
        <v>2</v>
      </c>
      <c r="K7" s="3">
        <f t="shared" si="5"/>
        <v>2.1690000000000001E-2</v>
      </c>
    </row>
    <row r="8" spans="1:12" x14ac:dyDescent="0.3">
      <c r="A8" s="1">
        <v>3</v>
      </c>
      <c r="B8" s="92">
        <f t="shared" si="2"/>
        <v>36465.119415732923</v>
      </c>
      <c r="C8" s="2">
        <f t="shared" si="3"/>
        <v>2.1689999999999977E-2</v>
      </c>
      <c r="D8" s="92">
        <f t="shared" si="0"/>
        <v>38201.406076713043</v>
      </c>
      <c r="E8" s="2">
        <f t="shared" si="1"/>
        <v>4.7614999999999921E-2</v>
      </c>
      <c r="G8" s="1">
        <v>3</v>
      </c>
      <c r="H8" s="3">
        <f t="shared" si="4"/>
        <v>4.7615000000000005E-2</v>
      </c>
      <c r="J8" s="1">
        <v>3</v>
      </c>
      <c r="K8" s="3">
        <f t="shared" si="5"/>
        <v>2.1035000000000002E-2</v>
      </c>
    </row>
    <row r="9" spans="1:12" x14ac:dyDescent="0.3">
      <c r="A9" s="1">
        <v>4</v>
      </c>
      <c r="B9" s="92">
        <f t="shared" si="2"/>
        <v>37232.163202642863</v>
      </c>
      <c r="C9" s="2">
        <f t="shared" si="3"/>
        <v>2.103499999999996E-2</v>
      </c>
      <c r="D9" s="92">
        <f t="shared" si="0"/>
        <v>38964.203434829811</v>
      </c>
      <c r="E9" s="2">
        <f t="shared" si="1"/>
        <v>4.6520000000000047E-2</v>
      </c>
      <c r="G9" s="1">
        <v>4</v>
      </c>
      <c r="H9" s="3">
        <f t="shared" si="4"/>
        <v>4.6520000000000006E-2</v>
      </c>
      <c r="J9" s="1">
        <v>4</v>
      </c>
      <c r="K9" s="3">
        <f t="shared" si="5"/>
        <v>2.0380000000000002E-2</v>
      </c>
    </row>
    <row r="10" spans="1:12" x14ac:dyDescent="0.3">
      <c r="A10" s="95">
        <v>5</v>
      </c>
      <c r="B10" s="96">
        <f t="shared" si="2"/>
        <v>37990.954688712722</v>
      </c>
      <c r="C10" s="97">
        <f t="shared" si="3"/>
        <v>2.0379999999999916E-2</v>
      </c>
      <c r="D10" s="96">
        <f t="shared" si="0"/>
        <v>39716.693805447496</v>
      </c>
      <c r="E10" s="98">
        <f t="shared" si="1"/>
        <v>4.5424999999999965E-2</v>
      </c>
      <c r="G10" s="1">
        <v>5</v>
      </c>
      <c r="H10" s="3">
        <f t="shared" si="4"/>
        <v>4.5425000000000007E-2</v>
      </c>
      <c r="J10" s="1">
        <v>5</v>
      </c>
      <c r="K10" s="3">
        <f t="shared" si="5"/>
        <v>1.9725000000000003E-2</v>
      </c>
    </row>
    <row r="11" spans="1:12" x14ac:dyDescent="0.3">
      <c r="A11" s="1">
        <v>6</v>
      </c>
      <c r="B11" s="92">
        <f t="shared" si="2"/>
        <v>38740.326269947582</v>
      </c>
      <c r="C11" s="2">
        <f t="shared" si="3"/>
        <v>1.9725000000000041E-2</v>
      </c>
      <c r="D11" s="92">
        <f t="shared" si="0"/>
        <v>40457.684933494362</v>
      </c>
      <c r="E11" s="2">
        <f t="shared" si="1"/>
        <v>4.4330000000000098E-2</v>
      </c>
      <c r="G11" s="1">
        <v>6</v>
      </c>
      <c r="H11" s="3">
        <f t="shared" si="4"/>
        <v>4.4330000000000008E-2</v>
      </c>
      <c r="J11" s="1">
        <v>6</v>
      </c>
      <c r="K11" s="3">
        <f t="shared" si="5"/>
        <v>1.9070000000000004E-2</v>
      </c>
    </row>
    <row r="12" spans="1:12" x14ac:dyDescent="0.3">
      <c r="A12" s="1">
        <v>7</v>
      </c>
      <c r="B12" s="92">
        <f t="shared" si="2"/>
        <v>39479.104291915479</v>
      </c>
      <c r="C12" s="2">
        <f t="shared" si="3"/>
        <v>1.9069999999999913E-2</v>
      </c>
      <c r="D12" s="92">
        <f t="shared" si="0"/>
        <v>41185.983365976448</v>
      </c>
      <c r="E12" s="2">
        <f t="shared" si="1"/>
        <v>4.3235000000000093E-2</v>
      </c>
      <c r="G12" s="1">
        <v>7</v>
      </c>
      <c r="H12" s="3">
        <f t="shared" si="4"/>
        <v>4.323500000000001E-2</v>
      </c>
      <c r="J12" s="1">
        <v>7</v>
      </c>
      <c r="K12" s="3">
        <f t="shared" si="5"/>
        <v>1.8415000000000004E-2</v>
      </c>
    </row>
    <row r="13" spans="1:12" x14ac:dyDescent="0.3">
      <c r="A13" s="1">
        <v>8</v>
      </c>
      <c r="B13" s="92">
        <f t="shared" si="2"/>
        <v>40206.111997451102</v>
      </c>
      <c r="C13" s="2">
        <f t="shared" si="3"/>
        <v>1.8414999999999994E-2</v>
      </c>
      <c r="D13" s="92">
        <f t="shared" si="0"/>
        <v>41900.397557023694</v>
      </c>
      <c r="E13" s="2">
        <f t="shared" si="1"/>
        <v>4.2140000000000073E-2</v>
      </c>
      <c r="G13" s="1">
        <v>8</v>
      </c>
      <c r="H13" s="3">
        <f t="shared" si="4"/>
        <v>4.2140000000000011E-2</v>
      </c>
      <c r="J13" s="1">
        <v>8</v>
      </c>
      <c r="K13" s="3">
        <f t="shared" si="5"/>
        <v>1.7760000000000005E-2</v>
      </c>
    </row>
    <row r="14" spans="1:12" x14ac:dyDescent="0.3">
      <c r="A14" s="1">
        <v>9</v>
      </c>
      <c r="B14" s="92">
        <f t="shared" si="2"/>
        <v>40920.172546525835</v>
      </c>
      <c r="C14" s="2">
        <f t="shared" si="3"/>
        <v>1.7760000000000036E-2</v>
      </c>
      <c r="D14" s="92">
        <f t="shared" si="0"/>
        <v>42599.741028697987</v>
      </c>
      <c r="E14" s="2">
        <f t="shared" si="1"/>
        <v>4.104499999999997E-2</v>
      </c>
      <c r="G14" s="1">
        <v>9</v>
      </c>
      <c r="H14" s="3">
        <f t="shared" si="4"/>
        <v>4.1045000000000012E-2</v>
      </c>
      <c r="J14" s="1">
        <v>9</v>
      </c>
      <c r="K14" s="3">
        <f t="shared" si="5"/>
        <v>1.7105000000000006E-2</v>
      </c>
    </row>
    <row r="15" spans="1:12" x14ac:dyDescent="0.3">
      <c r="A15" s="95">
        <v>10</v>
      </c>
      <c r="B15" s="96">
        <f t="shared" si="2"/>
        <v>41620.112097934158</v>
      </c>
      <c r="C15" s="98">
        <f t="shared" si="3"/>
        <v>1.7104999999999957E-2</v>
      </c>
      <c r="D15" s="96">
        <f t="shared" si="0"/>
        <v>43282.835576246631</v>
      </c>
      <c r="E15" s="98">
        <f t="shared" si="1"/>
        <v>3.9950000000000083E-2</v>
      </c>
      <c r="G15" s="1">
        <v>10</v>
      </c>
      <c r="H15" s="3">
        <f t="shared" si="4"/>
        <v>3.9950000000000013E-2</v>
      </c>
      <c r="J15" s="1">
        <v>10</v>
      </c>
      <c r="K15" s="3">
        <f t="shared" si="5"/>
        <v>1.6450000000000006E-2</v>
      </c>
    </row>
    <row r="16" spans="1:12" x14ac:dyDescent="0.3">
      <c r="A16" s="1">
        <v>11</v>
      </c>
      <c r="B16" s="92">
        <f t="shared" si="2"/>
        <v>42304.762941945177</v>
      </c>
      <c r="C16" s="2">
        <f t="shared" si="3"/>
        <v>1.6450000000000055E-2</v>
      </c>
      <c r="D16" s="92">
        <f t="shared" si="0"/>
        <v>43948.51450605446</v>
      </c>
      <c r="E16" s="2">
        <f t="shared" si="1"/>
        <v>3.8855000000000077E-2</v>
      </c>
      <c r="G16" s="1">
        <v>11</v>
      </c>
      <c r="H16" s="3">
        <f t="shared" si="4"/>
        <v>3.8855000000000015E-2</v>
      </c>
      <c r="J16" s="1">
        <v>11</v>
      </c>
      <c r="K16" s="3">
        <f t="shared" si="5"/>
        <v>1.5795000000000007E-2</v>
      </c>
    </row>
    <row r="17" spans="1:11" x14ac:dyDescent="0.3">
      <c r="A17" s="1">
        <v>12</v>
      </c>
      <c r="B17" s="92">
        <f t="shared" si="2"/>
        <v>42972.966672613198</v>
      </c>
      <c r="C17" s="2">
        <f t="shared" si="3"/>
        <v>1.5794999999999934E-2</v>
      </c>
      <c r="D17" s="92">
        <f t="shared" si="0"/>
        <v>44595.625894171077</v>
      </c>
      <c r="E17" s="2">
        <f t="shared" si="1"/>
        <v>3.7760000000000099E-2</v>
      </c>
      <c r="G17" s="1">
        <v>12</v>
      </c>
      <c r="H17" s="3">
        <f t="shared" si="4"/>
        <v>3.7760000000000016E-2</v>
      </c>
      <c r="J17" s="1">
        <v>12</v>
      </c>
      <c r="K17" s="3">
        <f t="shared" si="5"/>
        <v>1.5140000000000008E-2</v>
      </c>
    </row>
    <row r="18" spans="1:11" x14ac:dyDescent="0.3">
      <c r="A18" s="1">
        <v>13</v>
      </c>
      <c r="B18" s="92">
        <f t="shared" si="2"/>
        <v>43623.57738803656</v>
      </c>
      <c r="C18" s="2">
        <f t="shared" si="3"/>
        <v>1.5139999999999943E-2</v>
      </c>
      <c r="D18" s="92">
        <f t="shared" si="0"/>
        <v>45223.035852968918</v>
      </c>
      <c r="E18" s="2">
        <f t="shared" si="1"/>
        <v>3.6664999999999962E-2</v>
      </c>
      <c r="G18" s="1">
        <v>13</v>
      </c>
      <c r="H18" s="3">
        <f t="shared" si="4"/>
        <v>3.6665000000000017E-2</v>
      </c>
      <c r="J18" s="1">
        <v>13</v>
      </c>
      <c r="K18" s="3">
        <f t="shared" si="5"/>
        <v>1.4485000000000008E-2</v>
      </c>
    </row>
    <row r="19" spans="1:11" x14ac:dyDescent="0.3">
      <c r="A19" s="1">
        <v>14</v>
      </c>
      <c r="B19" s="92">
        <f t="shared" si="2"/>
        <v>44255.464906502268</v>
      </c>
      <c r="C19" s="2">
        <f t="shared" si="3"/>
        <v>1.4484999999999967E-2</v>
      </c>
      <c r="D19" s="92">
        <f t="shared" si="0"/>
        <v>45829.631793226552</v>
      </c>
      <c r="E19" s="2">
        <f t="shared" si="1"/>
        <v>3.556999999999997E-2</v>
      </c>
      <c r="G19" s="1">
        <v>14</v>
      </c>
      <c r="H19" s="3">
        <f t="shared" si="4"/>
        <v>3.5570000000000018E-2</v>
      </c>
      <c r="J19" s="1">
        <v>14</v>
      </c>
      <c r="K19" s="3">
        <f t="shared" si="5"/>
        <v>1.3830000000000009E-2</v>
      </c>
    </row>
    <row r="20" spans="1:11" x14ac:dyDescent="0.3">
      <c r="A20" s="95">
        <v>15</v>
      </c>
      <c r="B20" s="96">
        <f t="shared" si="2"/>
        <v>44867.517986159197</v>
      </c>
      <c r="C20" s="98">
        <f t="shared" si="3"/>
        <v>1.3830000000000064E-2</v>
      </c>
      <c r="D20" s="96">
        <f t="shared" si="0"/>
        <v>46414.325668732039</v>
      </c>
      <c r="E20" s="98">
        <f t="shared" si="1"/>
        <v>3.4475000000000089E-2</v>
      </c>
      <c r="G20" s="1">
        <v>15</v>
      </c>
      <c r="H20" s="3">
        <f t="shared" si="4"/>
        <v>3.447500000000002E-2</v>
      </c>
      <c r="J20" s="1">
        <v>15</v>
      </c>
      <c r="K20" s="3">
        <f t="shared" si="5"/>
        <v>1.317500000000001E-2</v>
      </c>
    </row>
    <row r="21" spans="1:11" x14ac:dyDescent="0.3">
      <c r="A21" s="1">
        <v>16</v>
      </c>
      <c r="B21" s="92">
        <f t="shared" si="2"/>
        <v>45458.647535626842</v>
      </c>
      <c r="C21" s="2">
        <f t="shared" si="3"/>
        <v>1.3174999999999949E-2</v>
      </c>
      <c r="D21" s="92">
        <f t="shared" si="0"/>
        <v>46976.057190366068</v>
      </c>
      <c r="E21" s="2">
        <f t="shared" si="1"/>
        <v>3.3380000000000035E-2</v>
      </c>
      <c r="G21" s="1">
        <v>16</v>
      </c>
      <c r="H21" s="3">
        <f t="shared" si="4"/>
        <v>3.3380000000000021E-2</v>
      </c>
      <c r="J21" s="1">
        <v>16</v>
      </c>
      <c r="K21" s="3">
        <f t="shared" si="5"/>
        <v>1.252000000000001E-2</v>
      </c>
    </row>
    <row r="22" spans="1:11" x14ac:dyDescent="0.3">
      <c r="A22" s="1">
        <v>17</v>
      </c>
      <c r="B22" s="92">
        <f t="shared" si="2"/>
        <v>46027.789802772888</v>
      </c>
      <c r="C22" s="2">
        <f t="shared" si="3"/>
        <v>1.2519999999999953E-2</v>
      </c>
      <c r="D22" s="92">
        <f t="shared" si="0"/>
        <v>47513.796996555415</v>
      </c>
      <c r="E22" s="2">
        <f t="shared" si="1"/>
        <v>3.2285000000000091E-2</v>
      </c>
      <c r="G22" s="1">
        <v>17</v>
      </c>
      <c r="H22" s="3">
        <f t="shared" si="4"/>
        <v>3.2285000000000022E-2</v>
      </c>
      <c r="J22" s="1">
        <v>17</v>
      </c>
      <c r="K22" s="3">
        <f t="shared" si="5"/>
        <v>1.1865000000000011E-2</v>
      </c>
    </row>
    <row r="23" spans="1:11" x14ac:dyDescent="0.3">
      <c r="A23" s="1">
        <v>18</v>
      </c>
      <c r="B23" s="92">
        <f t="shared" si="2"/>
        <v>46573.909528782788</v>
      </c>
      <c r="C23" s="2">
        <f t="shared" si="3"/>
        <v>1.1864999999999988E-2</v>
      </c>
      <c r="D23" s="92">
        <f t="shared" si="0"/>
        <v>48026.549766985525</v>
      </c>
      <c r="E23" s="2">
        <f t="shared" si="1"/>
        <v>3.1190000000000044E-2</v>
      </c>
      <c r="G23" s="1">
        <v>18</v>
      </c>
      <c r="H23" s="3">
        <f t="shared" si="4"/>
        <v>3.1190000000000023E-2</v>
      </c>
      <c r="J23" s="1">
        <v>18</v>
      </c>
      <c r="K23" s="3">
        <f t="shared" si="5"/>
        <v>1.1210000000000012E-2</v>
      </c>
    </row>
    <row r="24" spans="1:11" x14ac:dyDescent="0.3">
      <c r="A24" s="1">
        <v>19</v>
      </c>
      <c r="B24" s="92">
        <f t="shared" si="2"/>
        <v>47096.003054600442</v>
      </c>
      <c r="C24" s="2">
        <f t="shared" si="3"/>
        <v>1.120999999999998E-2</v>
      </c>
      <c r="D24" s="92">
        <f t="shared" si="0"/>
        <v>48513.357266528641</v>
      </c>
      <c r="E24" s="2">
        <f t="shared" si="1"/>
        <v>3.0094999999999976E-2</v>
      </c>
      <c r="G24" s="1">
        <v>19</v>
      </c>
      <c r="H24" s="3">
        <f t="shared" si="4"/>
        <v>3.0095000000000025E-2</v>
      </c>
      <c r="J24" s="1">
        <v>19</v>
      </c>
      <c r="K24" s="3">
        <f t="shared" si="5"/>
        <v>1.0555000000000012E-2</v>
      </c>
    </row>
    <row r="25" spans="1:11" x14ac:dyDescent="0.3">
      <c r="A25" s="95">
        <v>20</v>
      </c>
      <c r="B25" s="96">
        <f t="shared" si="2"/>
        <v>47593.101366841751</v>
      </c>
      <c r="C25" s="98">
        <f t="shared" si="3"/>
        <v>1.055500000000003E-2</v>
      </c>
      <c r="D25" s="96">
        <f t="shared" si="0"/>
        <v>48973.301306480163</v>
      </c>
      <c r="E25" s="98">
        <f t="shared" si="1"/>
        <v>2.900000000000004E-2</v>
      </c>
      <c r="G25" s="1">
        <v>20</v>
      </c>
      <c r="H25" s="3">
        <f t="shared" si="4"/>
        <v>2.9000000000000026E-2</v>
      </c>
      <c r="J25" s="1">
        <v>20</v>
      </c>
      <c r="K25" s="3">
        <f t="shared" si="5"/>
        <v>9.900000000000013E-3</v>
      </c>
    </row>
    <row r="26" spans="1:11" x14ac:dyDescent="0.3">
      <c r="A26" s="1">
        <v>21</v>
      </c>
      <c r="B26" s="99">
        <f>B25+500</f>
        <v>48093.101366841751</v>
      </c>
      <c r="C26" s="3">
        <f t="shared" si="3"/>
        <v>1.0505724267600502E-2</v>
      </c>
      <c r="D26" s="99">
        <f>D25+500</f>
        <v>49473.301306480163</v>
      </c>
      <c r="E26" s="100">
        <f t="shared" si="1"/>
        <v>2.8698501456801549E-2</v>
      </c>
      <c r="G26" s="1">
        <v>21</v>
      </c>
      <c r="H26" s="3">
        <f t="shared" si="4"/>
        <v>2.7905000000000027E-2</v>
      </c>
      <c r="J26" s="1">
        <v>21</v>
      </c>
      <c r="K26" s="3">
        <f t="shared" si="5"/>
        <v>9.2450000000000136E-3</v>
      </c>
    </row>
    <row r="29" spans="1:11" ht="15.5" thickBot="1" x14ac:dyDescent="0.35">
      <c r="B29" s="213" t="s">
        <v>57</v>
      </c>
      <c r="C29" s="213"/>
      <c r="D29" s="213"/>
      <c r="E29" s="213"/>
      <c r="F29" s="213"/>
      <c r="G29" s="213"/>
    </row>
    <row r="30" spans="1:11" ht="68" customHeight="1" thickBot="1" x14ac:dyDescent="0.35">
      <c r="A30" s="101"/>
      <c r="B30" s="102" t="s">
        <v>33</v>
      </c>
      <c r="C30" s="214" t="s">
        <v>58</v>
      </c>
      <c r="D30" s="215"/>
      <c r="E30" s="216" t="s">
        <v>59</v>
      </c>
      <c r="F30" s="216"/>
      <c r="G30" s="216"/>
    </row>
    <row r="31" spans="1:11" ht="14.5" thickBot="1" x14ac:dyDescent="0.35">
      <c r="A31" s="103"/>
      <c r="B31" s="102">
        <v>0</v>
      </c>
      <c r="C31" s="217">
        <f>'[2]2022 Lay Leaders Base'!B31*(1+0.064)</f>
        <v>12.502000000000001</v>
      </c>
      <c r="D31" s="218"/>
      <c r="E31" s="212">
        <f>'[2]2022 Lay Leaders Base'!D31*1.064</f>
        <v>12.778640000000001</v>
      </c>
      <c r="F31" s="212"/>
      <c r="G31" s="212"/>
      <c r="H31" s="100">
        <f>(E31-C31)/E31</f>
        <v>2.16486261448793E-2</v>
      </c>
      <c r="I31" s="192" t="s">
        <v>60</v>
      </c>
      <c r="J31" s="192"/>
    </row>
    <row r="32" spans="1:11" ht="13.5" thickBot="1" x14ac:dyDescent="0.35">
      <c r="B32" s="102">
        <v>1</v>
      </c>
      <c r="C32" s="205">
        <f>'[2]2022 Lay Leaders Base'!B32*(1+0.064)</f>
        <v>12.88504</v>
      </c>
      <c r="D32" s="206"/>
      <c r="E32" s="212">
        <f>'[2]2022 Lay Leaders Base'!D32*1.064</f>
        <v>13.214880000000001</v>
      </c>
      <c r="F32" s="212"/>
      <c r="G32" s="212"/>
      <c r="H32" s="100">
        <f t="shared" ref="H32:H36" si="6">(E32-C32)/E32</f>
        <v>2.4959742351046758E-2</v>
      </c>
      <c r="I32" s="192" t="s">
        <v>60</v>
      </c>
      <c r="J32" s="192"/>
    </row>
    <row r="33" spans="2:10" ht="13.5" thickBot="1" x14ac:dyDescent="0.35">
      <c r="B33" s="102">
        <v>2</v>
      </c>
      <c r="C33" s="205">
        <f>'[2]2022 Lay Leaders Base'!B33*(1+0.064)</f>
        <v>13.268080000000001</v>
      </c>
      <c r="D33" s="206"/>
      <c r="E33" s="207">
        <f>'[2]2022 Lay Leaders Base'!D33*1.064</f>
        <v>13.980960000000001</v>
      </c>
      <c r="F33" s="208"/>
      <c r="G33" s="209"/>
      <c r="H33" s="100">
        <f t="shared" si="6"/>
        <v>5.0989345509893466E-2</v>
      </c>
      <c r="I33" s="192" t="s">
        <v>60</v>
      </c>
      <c r="J33" s="192"/>
    </row>
    <row r="34" spans="2:10" ht="13.5" thickBot="1" x14ac:dyDescent="0.35">
      <c r="B34" s="102">
        <v>3</v>
      </c>
      <c r="C34" s="205">
        <f>'[2]2022 Lay Leaders Base'!B34*(1+0.064)</f>
        <v>13.714960000000001</v>
      </c>
      <c r="D34" s="206"/>
      <c r="E34" s="207">
        <f>'[2]2022 Lay Leaders Base'!D34*1.064</f>
        <v>14.374640000000001</v>
      </c>
      <c r="F34" s="208"/>
      <c r="G34" s="209"/>
      <c r="H34" s="100">
        <f t="shared" si="6"/>
        <v>4.5891931902294583E-2</v>
      </c>
      <c r="I34" s="192" t="s">
        <v>60</v>
      </c>
      <c r="J34" s="192"/>
    </row>
    <row r="35" spans="2:10" ht="13.5" thickBot="1" x14ac:dyDescent="0.35">
      <c r="B35" s="102">
        <v>4</v>
      </c>
      <c r="C35" s="205">
        <f>'[2]2022 Lay Leaders Base'!B35*(1+0.064)</f>
        <v>14.108640000000001</v>
      </c>
      <c r="D35" s="206"/>
      <c r="E35" s="207">
        <f>'[2]2022 Lay Leaders Base'!D35*1.064</f>
        <v>15.087520000000001</v>
      </c>
      <c r="F35" s="208"/>
      <c r="G35" s="209"/>
      <c r="H35" s="100">
        <f t="shared" si="6"/>
        <v>6.4880112834978854E-2</v>
      </c>
      <c r="I35" s="192" t="s">
        <v>60</v>
      </c>
      <c r="J35" s="192"/>
    </row>
    <row r="36" spans="2:10" ht="13.5" thickBot="1" x14ac:dyDescent="0.35">
      <c r="B36" s="102">
        <v>5</v>
      </c>
      <c r="C36" s="205">
        <f>'[2]2022 Lay Leaders Base'!B36*(1+0.064)</f>
        <v>14.53424</v>
      </c>
      <c r="D36" s="206"/>
      <c r="E36" s="207">
        <f>'[2]2022 Lay Leaders Base'!D36*1.064</f>
        <v>15.864240000000001</v>
      </c>
      <c r="F36" s="208"/>
      <c r="G36" s="209"/>
      <c r="H36" s="100">
        <f t="shared" si="6"/>
        <v>8.3836351441985243E-2</v>
      </c>
      <c r="I36" s="192" t="s">
        <v>60</v>
      </c>
      <c r="J36" s="192"/>
    </row>
    <row r="37" spans="2:10" ht="13.5" thickBot="1" x14ac:dyDescent="0.35">
      <c r="B37" s="102" t="s">
        <v>61</v>
      </c>
      <c r="C37" s="210" t="s">
        <v>62</v>
      </c>
      <c r="D37" s="206"/>
      <c r="E37" s="211" t="s">
        <v>62</v>
      </c>
      <c r="F37" s="211"/>
      <c r="G37" s="211"/>
    </row>
  </sheetData>
  <sheetProtection algorithmName="SHA-512" hashValue="QwVQvHDQmvuuQRjADQ/SPVVTHFcegaht3znvW0wCo8JUjZw7Lvz7c8F1ecKffTA5mVnTQWKOQiOo/8KDLwR+hA==" saltValue="3MWgL58k7C0nAi3pgAAbnA==" spinCount="100000" sheet="1" selectLockedCells="1" selectUnlockedCells="1"/>
  <mergeCells count="24">
    <mergeCell ref="B2:K2"/>
    <mergeCell ref="B29:G29"/>
    <mergeCell ref="C30:D30"/>
    <mergeCell ref="E30:G30"/>
    <mergeCell ref="C31:D31"/>
    <mergeCell ref="E31:G31"/>
    <mergeCell ref="I31:J31"/>
    <mergeCell ref="C32:D32"/>
    <mergeCell ref="E32:G32"/>
    <mergeCell ref="I32:J32"/>
    <mergeCell ref="C33:D33"/>
    <mergeCell ref="E33:G33"/>
    <mergeCell ref="I33:J33"/>
    <mergeCell ref="C34:D34"/>
    <mergeCell ref="E34:G34"/>
    <mergeCell ref="I34:J34"/>
    <mergeCell ref="C37:D37"/>
    <mergeCell ref="E37:G37"/>
    <mergeCell ref="C35:D35"/>
    <mergeCell ref="E35:G35"/>
    <mergeCell ref="I35:J35"/>
    <mergeCell ref="C36:D36"/>
    <mergeCell ref="E36:G36"/>
    <mergeCell ref="I36:J36"/>
  </mergeCells>
  <pageMargins left="0.75" right="0.5" top="0.75" bottom="0.75" header="0.25" footer="0.25"/>
  <pageSetup scale="72" firstPageNumber="0" orientation="landscape" r:id="rId1"/>
  <headerFooter alignWithMargins="0">
    <oddHeader>&amp;C&amp;"Times New Roman,Regular"&amp;14 &amp;A Salary Guidelines</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9C8597577C6499D8E9DCE39CB62ED" ma:contentTypeVersion="14" ma:contentTypeDescription="Create a new document." ma:contentTypeScope="" ma:versionID="6b54a4b41787125c56c20df79d5cd2a9">
  <xsd:schema xmlns:xsd="http://www.w3.org/2001/XMLSchema" xmlns:xs="http://www.w3.org/2001/XMLSchema" xmlns:p="http://schemas.microsoft.com/office/2006/metadata/properties" xmlns:ns3="99e0e4f8-7818-45dd-85c2-6cd60f92ff05" xmlns:ns4="586be433-d661-4ae2-92e4-1deceefa57a0" targetNamespace="http://schemas.microsoft.com/office/2006/metadata/properties" ma:root="true" ma:fieldsID="6afe1abe352365ec0681bb7fec51511f" ns3:_="" ns4:_="">
    <xsd:import namespace="99e0e4f8-7818-45dd-85c2-6cd60f92ff05"/>
    <xsd:import namespace="586be433-d661-4ae2-92e4-1deceefa57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0e4f8-7818-45dd-85c2-6cd60f92ff0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6be433-d661-4ae2-92e4-1deceefa57a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C27C27-7010-4597-A1C6-1D8064E0D1F9}">
  <ds:schemaRefs>
    <ds:schemaRef ds:uri="http://schemas.microsoft.com/sharepoint/v3/contenttype/forms"/>
  </ds:schemaRefs>
</ds:datastoreItem>
</file>

<file path=customXml/itemProps2.xml><?xml version="1.0" encoding="utf-8"?>
<ds:datastoreItem xmlns:ds="http://schemas.openxmlformats.org/officeDocument/2006/customXml" ds:itemID="{107FD7C4-B867-4B52-B91D-86A2AE1B1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e0e4f8-7818-45dd-85c2-6cd60f92ff05"/>
    <ds:schemaRef ds:uri="586be433-d661-4ae2-92e4-1deceefa5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743004-DF13-4F92-AF5B-0A4C26CE909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9e0e4f8-7818-45dd-85c2-6cd60f92ff05"/>
    <ds:schemaRef ds:uri="586be433-d661-4ae2-92e4-1deceefa57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Directions</vt:lpstr>
      <vt:lpstr>Worksheet - Salaried Lay Leader</vt:lpstr>
      <vt:lpstr>Example- Salaried Lay </vt:lpstr>
      <vt:lpstr>2026 Lay Leader Table</vt:lpstr>
      <vt:lpstr>2025 Lay Leader Table</vt:lpstr>
      <vt:lpstr>2024 Lay 5% Increase Over '23</vt:lpstr>
      <vt:lpstr>2023 Lay 4.5% Increase Over '22</vt:lpstr>
      <vt:lpstr>'2025 Lay Leader Table'!Print_Area</vt:lpstr>
      <vt:lpstr>'2026 Lay Leader Table'!Print_Area</vt:lpstr>
      <vt:lpstr>'Example- Salaried Lay '!Print_Area</vt:lpstr>
      <vt:lpstr>'Worksheet - Salaried Lay Leader'!Print_Area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NorSwiss Dairy</dc:creator>
  <cp:lastModifiedBy>Annelies Seffrood</cp:lastModifiedBy>
  <cp:lastPrinted>2025-10-17T13:41:27Z</cp:lastPrinted>
  <dcterms:created xsi:type="dcterms:W3CDTF">2022-09-07T15:34:05Z</dcterms:created>
  <dcterms:modified xsi:type="dcterms:W3CDTF">2025-10-17T13:46:50Z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0x0101001929C8597577C6499D8E9DCE39CB62ED</vt:lpwstr>
  </property>
</Properties>
</file>