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orswissdairy-my.sharepoint.com/personal/annelies_norswissdairy_onmicrosoft_com/Documents/Anne Synod Compensation Committee/2023 Synod Guidelines/"/>
    </mc:Choice>
  </mc:AlternateContent>
  <xr:revisionPtr revIDLastSave="318" documentId="13_ncr:1_{9284FD3C-095E-41D4-9264-EC0519DA8828}" xr6:coauthVersionLast="47" xr6:coauthVersionMax="47" xr10:uidLastSave="{8048D50D-55C1-40C7-8B4A-21F298B6E01F}"/>
  <bookViews>
    <workbookView xWindow="-110" yWindow="-110" windowWidth="25820" windowHeight="15500" xr2:uid="{7B1BD930-A8DD-4FE4-B8B6-A8AD7DC3BB4D}"/>
  </bookViews>
  <sheets>
    <sheet name="Directions" sheetId="4" r:id="rId1"/>
    <sheet name="Comp Worksheet-Parsonage" sheetId="2" r:id="rId2"/>
    <sheet name="2023 Minister Salary Table" sheetId="3" r:id="rId3"/>
    <sheet name="Example with Parsonage " sheetId="5" r:id="rId4"/>
  </sheets>
  <definedNames>
    <definedName name="_xlnm.Print_Area" localSheetId="2">'2023 Minister Salary Table'!$A:$G</definedName>
    <definedName name="_xlnm.Print_Area" localSheetId="1">'Comp Worksheet-Parsonage'!$A$1:$AC$48</definedName>
    <definedName name="_xlnm.Print_Area" localSheetId="3">'Example with Parsonage '!$A$1:$AC$55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" i="2" l="1"/>
  <c r="O17" i="2"/>
  <c r="O24" i="5"/>
  <c r="S24" i="5"/>
  <c r="L24" i="5"/>
  <c r="AA12" i="5"/>
  <c r="AA14" i="5" s="1"/>
  <c r="AA19" i="5" s="1"/>
  <c r="AC19" i="5" s="1"/>
  <c r="Q12" i="5"/>
  <c r="S12" i="5" s="1"/>
  <c r="L12" i="5"/>
  <c r="W12" i="5"/>
  <c r="Y12" i="5" s="1"/>
  <c r="AC35" i="5"/>
  <c r="Y35" i="5"/>
  <c r="S35" i="5"/>
  <c r="O35" i="5"/>
  <c r="N35" i="5"/>
  <c r="H35" i="5"/>
  <c r="AA29" i="5"/>
  <c r="AC29" i="5" s="1"/>
  <c r="W29" i="5"/>
  <c r="Y29" i="5" s="1"/>
  <c r="L29" i="5"/>
  <c r="O29" i="5" s="1"/>
  <c r="AC28" i="5"/>
  <c r="Y28" i="5"/>
  <c r="S28" i="5"/>
  <c r="O28" i="5"/>
  <c r="H28" i="5"/>
  <c r="AC26" i="5"/>
  <c r="Y26" i="5"/>
  <c r="S26" i="5"/>
  <c r="O26" i="5"/>
  <c r="H26" i="5"/>
  <c r="AC24" i="5"/>
  <c r="Y24" i="5"/>
  <c r="H24" i="5"/>
  <c r="AC17" i="5"/>
  <c r="Y17" i="5"/>
  <c r="S17" i="5"/>
  <c r="O17" i="5"/>
  <c r="H17" i="5"/>
  <c r="F14" i="5"/>
  <c r="H14" i="5" s="1"/>
  <c r="H12" i="5"/>
  <c r="AA22" i="2"/>
  <c r="W22" i="2"/>
  <c r="Q22" i="2"/>
  <c r="L22" i="2"/>
  <c r="L5" i="2"/>
  <c r="W7" i="2"/>
  <c r="W12" i="2" s="1"/>
  <c r="L7" i="2" l="1"/>
  <c r="L12" i="2" s="1"/>
  <c r="Q29" i="5"/>
  <c r="S29" i="5" s="1"/>
  <c r="AC12" i="5"/>
  <c r="W14" i="5"/>
  <c r="W19" i="5" s="1"/>
  <c r="Y19" i="5" s="1"/>
  <c r="AC14" i="5"/>
  <c r="W21" i="5"/>
  <c r="N12" i="5"/>
  <c r="L14" i="5"/>
  <c r="L19" i="5" s="1"/>
  <c r="O12" i="5"/>
  <c r="AA21" i="5"/>
  <c r="Q14" i="5"/>
  <c r="S14" i="5" s="1"/>
  <c r="F19" i="5"/>
  <c r="F21" i="5" s="1"/>
  <c r="W14" i="2"/>
  <c r="AC28" i="2"/>
  <c r="AC21" i="2"/>
  <c r="AC19" i="2"/>
  <c r="AC17" i="2"/>
  <c r="AC10" i="2"/>
  <c r="AA7" i="2"/>
  <c r="AA12" i="2" s="1"/>
  <c r="AC5" i="2"/>
  <c r="F7" i="2"/>
  <c r="Y28" i="2"/>
  <c r="Y21" i="2"/>
  <c r="Y19" i="2"/>
  <c r="Y17" i="2"/>
  <c r="Y10" i="2"/>
  <c r="Y7" i="2"/>
  <c r="Y5" i="2"/>
  <c r="L14" i="2" l="1"/>
  <c r="Y14" i="5"/>
  <c r="Q19" i="5"/>
  <c r="S19" i="5" s="1"/>
  <c r="F37" i="5"/>
  <c r="H37" i="5" s="1"/>
  <c r="F33" i="5"/>
  <c r="H21" i="5"/>
  <c r="H19" i="5"/>
  <c r="F29" i="5"/>
  <c r="O19" i="5"/>
  <c r="N19" i="5"/>
  <c r="O14" i="5"/>
  <c r="N14" i="5"/>
  <c r="L21" i="5"/>
  <c r="AA33" i="5"/>
  <c r="AC21" i="5"/>
  <c r="AA37" i="5"/>
  <c r="AC37" i="5" s="1"/>
  <c r="W33" i="5"/>
  <c r="Y21" i="5"/>
  <c r="W37" i="5"/>
  <c r="Y37" i="5" s="1"/>
  <c r="W26" i="2"/>
  <c r="W30" i="2"/>
  <c r="AA14" i="2"/>
  <c r="AA30" i="2" s="1"/>
  <c r="AC30" i="2" s="1"/>
  <c r="AC12" i="2"/>
  <c r="AC7" i="2"/>
  <c r="Y12" i="2"/>
  <c r="Y30" i="2"/>
  <c r="L26" i="2" l="1"/>
  <c r="L30" i="2"/>
  <c r="Q21" i="5"/>
  <c r="Q33" i="5" s="1"/>
  <c r="AA38" i="5"/>
  <c r="AC33" i="5"/>
  <c r="H33" i="5"/>
  <c r="F38" i="5"/>
  <c r="H38" i="5" s="1"/>
  <c r="H29" i="5"/>
  <c r="N29" i="5"/>
  <c r="O21" i="5"/>
  <c r="N21" i="5"/>
  <c r="L37" i="5"/>
  <c r="L33" i="5"/>
  <c r="W38" i="5"/>
  <c r="Y33" i="5"/>
  <c r="W31" i="2"/>
  <c r="W34" i="2" s="1"/>
  <c r="AC22" i="2"/>
  <c r="AC14" i="2"/>
  <c r="AA26" i="2"/>
  <c r="Y14" i="2"/>
  <c r="Y22" i="2"/>
  <c r="L31" i="2" l="1"/>
  <c r="L34" i="2" s="1"/>
  <c r="Q37" i="5"/>
  <c r="S37" i="5" s="1"/>
  <c r="S21" i="5"/>
  <c r="F41" i="5"/>
  <c r="H41" i="5" s="1"/>
  <c r="O37" i="5"/>
  <c r="N37" i="5"/>
  <c r="L38" i="5"/>
  <c r="O33" i="5"/>
  <c r="N33" i="5"/>
  <c r="Y38" i="5"/>
  <c r="W41" i="5"/>
  <c r="Y41" i="5" s="1"/>
  <c r="Q38" i="5"/>
  <c r="S33" i="5"/>
  <c r="AC38" i="5"/>
  <c r="AA41" i="5"/>
  <c r="AC41" i="5" s="1"/>
  <c r="AC26" i="2"/>
  <c r="AA31" i="2"/>
  <c r="Y31" i="2"/>
  <c r="Y26" i="2"/>
  <c r="S38" i="5" l="1"/>
  <c r="Q41" i="5"/>
  <c r="S41" i="5" s="1"/>
  <c r="N38" i="5"/>
  <c r="O38" i="5"/>
  <c r="L41" i="5"/>
  <c r="Y34" i="2"/>
  <c r="AC31" i="2"/>
  <c r="AA34" i="2"/>
  <c r="AC34" i="2" s="1"/>
  <c r="O41" i="5" l="1"/>
  <c r="N41" i="5"/>
  <c r="J4" i="3"/>
  <c r="I5" i="3" s="1"/>
  <c r="I6" i="3" s="1"/>
  <c r="I7" i="3" s="1"/>
  <c r="I8" i="3" s="1"/>
  <c r="I9" i="3" s="1"/>
  <c r="I10" i="3" s="1"/>
  <c r="I11" i="3" s="1"/>
  <c r="I12" i="3" s="1"/>
  <c r="I13" i="3" s="1"/>
  <c r="I14" i="3" s="1"/>
  <c r="I15" i="3" s="1"/>
  <c r="I16" i="3" s="1"/>
  <c r="I17" i="3" s="1"/>
  <c r="I18" i="3" s="1"/>
  <c r="I19" i="3" s="1"/>
  <c r="I20" i="3" s="1"/>
  <c r="I21" i="3" s="1"/>
  <c r="I22" i="3" s="1"/>
  <c r="I23" i="3" s="1"/>
  <c r="I24" i="3" s="1"/>
  <c r="I25" i="3" s="1"/>
  <c r="I26" i="3" s="1"/>
  <c r="I27" i="3" s="1"/>
  <c r="I28" i="3" s="1"/>
  <c r="I29" i="3" s="1"/>
  <c r="I30" i="3" s="1"/>
  <c r="I31" i="3" s="1"/>
  <c r="I32" i="3" s="1"/>
  <c r="I33" i="3" s="1"/>
  <c r="I34" i="3" s="1"/>
  <c r="I35" i="3" s="1"/>
  <c r="I36" i="3" s="1"/>
  <c r="I37" i="3" s="1"/>
  <c r="I38" i="3" s="1"/>
  <c r="I39" i="3" s="1"/>
  <c r="I40" i="3" s="1"/>
  <c r="I41" i="3" s="1"/>
  <c r="I42" i="3" s="1"/>
  <c r="I43" i="3" s="1"/>
  <c r="I44" i="3" s="1"/>
  <c r="M5" i="3"/>
  <c r="L6" i="3" s="1"/>
  <c r="L7" i="3" s="1"/>
  <c r="L8" i="3" s="1"/>
  <c r="L9" i="3" s="1"/>
  <c r="L10" i="3" s="1"/>
  <c r="L11" i="3" s="1"/>
  <c r="L12" i="3" s="1"/>
  <c r="L13" i="3" s="1"/>
  <c r="L14" i="3" s="1"/>
  <c r="L15" i="3" s="1"/>
  <c r="L16" i="3" s="1"/>
  <c r="L17" i="3" s="1"/>
  <c r="L18" i="3" s="1"/>
  <c r="L19" i="3" s="1"/>
  <c r="L20" i="3" s="1"/>
  <c r="L21" i="3" s="1"/>
  <c r="L22" i="3" s="1"/>
  <c r="L23" i="3" s="1"/>
  <c r="L24" i="3" s="1"/>
  <c r="L25" i="3" s="1"/>
  <c r="L26" i="3" s="1"/>
  <c r="L27" i="3" s="1"/>
  <c r="L28" i="3" s="1"/>
  <c r="L29" i="3" s="1"/>
  <c r="L30" i="3" s="1"/>
  <c r="L31" i="3" s="1"/>
  <c r="L32" i="3" s="1"/>
  <c r="L33" i="3" s="1"/>
  <c r="L34" i="3" s="1"/>
  <c r="L35" i="3" s="1"/>
  <c r="L36" i="3" s="1"/>
  <c r="L37" i="3" s="1"/>
  <c r="L38" i="3" s="1"/>
  <c r="L39" i="3" s="1"/>
  <c r="L40" i="3" s="1"/>
  <c r="L41" i="3" s="1"/>
  <c r="L42" i="3" s="1"/>
  <c r="L43" i="3" s="1"/>
  <c r="L44" i="3" s="1"/>
  <c r="B5" i="3"/>
  <c r="B6" i="3" s="1"/>
  <c r="B7" i="3" s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E4" i="3"/>
  <c r="C5" i="3" l="1"/>
  <c r="F4" i="3"/>
  <c r="C6" i="3" l="1"/>
  <c r="E5" i="3"/>
  <c r="Q5" i="2" s="1"/>
  <c r="Q7" i="2" s="1"/>
  <c r="D5" i="3"/>
  <c r="F5" i="3"/>
  <c r="D6" i="3"/>
  <c r="C7" i="3"/>
  <c r="E6" i="3"/>
  <c r="D7" i="3" l="1"/>
  <c r="E7" i="3"/>
  <c r="C8" i="3"/>
  <c r="F6" i="3"/>
  <c r="F7" i="3" l="1"/>
  <c r="D8" i="3"/>
  <c r="C9" i="3"/>
  <c r="E8" i="3"/>
  <c r="F8" i="3" l="1"/>
  <c r="E9" i="3"/>
  <c r="D9" i="3"/>
  <c r="C10" i="3"/>
  <c r="F9" i="3" l="1"/>
  <c r="C11" i="3"/>
  <c r="E10" i="3"/>
  <c r="D10" i="3"/>
  <c r="F10" i="3" l="1"/>
  <c r="C12" i="3"/>
  <c r="D11" i="3"/>
  <c r="E11" i="3"/>
  <c r="E12" i="3" l="1"/>
  <c r="D12" i="3"/>
  <c r="C13" i="3"/>
  <c r="F11" i="3"/>
  <c r="C14" i="3" l="1"/>
  <c r="E13" i="3"/>
  <c r="D13" i="3"/>
  <c r="F12" i="3"/>
  <c r="F13" i="3" l="1"/>
  <c r="D14" i="3"/>
  <c r="C15" i="3"/>
  <c r="E14" i="3"/>
  <c r="F14" i="3" l="1"/>
  <c r="D15" i="3"/>
  <c r="C16" i="3"/>
  <c r="E15" i="3"/>
  <c r="F15" i="3" l="1"/>
  <c r="C17" i="3"/>
  <c r="E16" i="3"/>
  <c r="D16" i="3"/>
  <c r="F16" i="3" l="1"/>
  <c r="E17" i="3"/>
  <c r="D17" i="3"/>
  <c r="C18" i="3"/>
  <c r="F17" i="3" l="1"/>
  <c r="C19" i="3"/>
  <c r="E18" i="3"/>
  <c r="D18" i="3"/>
  <c r="C20" i="3" l="1"/>
  <c r="E19" i="3"/>
  <c r="D19" i="3"/>
  <c r="F18" i="3"/>
  <c r="F19" i="3" l="1"/>
  <c r="E20" i="3"/>
  <c r="D20" i="3"/>
  <c r="C21" i="3"/>
  <c r="F20" i="3" l="1"/>
  <c r="C22" i="3"/>
  <c r="E21" i="3"/>
  <c r="D21" i="3"/>
  <c r="D22" i="3" l="1"/>
  <c r="C23" i="3"/>
  <c r="E22" i="3"/>
  <c r="F21" i="3"/>
  <c r="F22" i="3" l="1"/>
  <c r="D23" i="3"/>
  <c r="E23" i="3"/>
  <c r="C24" i="3"/>
  <c r="C25" i="3" l="1"/>
  <c r="D24" i="3"/>
  <c r="E24" i="3"/>
  <c r="F23" i="3"/>
  <c r="E25" i="3" l="1"/>
  <c r="D25" i="3"/>
  <c r="C26" i="3"/>
  <c r="F24" i="3"/>
  <c r="C27" i="3" l="1"/>
  <c r="E26" i="3"/>
  <c r="D26" i="3"/>
  <c r="F25" i="3"/>
  <c r="F26" i="3" l="1"/>
  <c r="C28" i="3"/>
  <c r="E27" i="3"/>
  <c r="D27" i="3"/>
  <c r="F27" i="3" l="1"/>
  <c r="E28" i="3"/>
  <c r="D28" i="3"/>
  <c r="C29" i="3"/>
  <c r="C30" i="3" l="1"/>
  <c r="E29" i="3"/>
  <c r="D29" i="3"/>
  <c r="F28" i="3"/>
  <c r="F29" i="3" l="1"/>
  <c r="D30" i="3"/>
  <c r="C31" i="3"/>
  <c r="E30" i="3"/>
  <c r="F30" i="3" l="1"/>
  <c r="E31" i="3"/>
  <c r="D31" i="3"/>
  <c r="C32" i="3"/>
  <c r="C33" i="3" l="1"/>
  <c r="E32" i="3"/>
  <c r="D32" i="3"/>
  <c r="F31" i="3"/>
  <c r="F32" i="3" l="1"/>
  <c r="E33" i="3"/>
  <c r="D33" i="3"/>
  <c r="C34" i="3"/>
  <c r="C35" i="3" l="1"/>
  <c r="E34" i="3"/>
  <c r="D34" i="3"/>
  <c r="F33" i="3"/>
  <c r="F34" i="3" l="1"/>
  <c r="C36" i="3"/>
  <c r="D35" i="3"/>
  <c r="E35" i="3"/>
  <c r="D36" i="3" l="1"/>
  <c r="E36" i="3"/>
  <c r="C37" i="3"/>
  <c r="F35" i="3"/>
  <c r="C38" i="3" l="1"/>
  <c r="E37" i="3"/>
  <c r="D37" i="3"/>
  <c r="F36" i="3"/>
  <c r="F37" i="3" l="1"/>
  <c r="D38" i="3"/>
  <c r="C39" i="3"/>
  <c r="E38" i="3"/>
  <c r="E39" i="3" l="1"/>
  <c r="D39" i="3"/>
  <c r="C40" i="3"/>
  <c r="F38" i="3"/>
  <c r="C41" i="3" l="1"/>
  <c r="E40" i="3"/>
  <c r="D40" i="3"/>
  <c r="F39" i="3"/>
  <c r="F40" i="3" l="1"/>
  <c r="E41" i="3"/>
  <c r="D41" i="3"/>
  <c r="C42" i="3"/>
  <c r="F41" i="3" l="1"/>
  <c r="C43" i="3"/>
  <c r="E42" i="3"/>
  <c r="D42" i="3"/>
  <c r="F42" i="3" l="1"/>
  <c r="C44" i="3"/>
  <c r="E43" i="3"/>
  <c r="D43" i="3"/>
  <c r="F43" i="3" l="1"/>
  <c r="D44" i="3"/>
  <c r="E44" i="3"/>
  <c r="F44" i="3" l="1"/>
  <c r="Q12" i="2" l="1"/>
  <c r="S12" i="2" s="1"/>
  <c r="O12" i="2"/>
  <c r="F12" i="2"/>
  <c r="H12" i="2" s="1"/>
  <c r="S21" i="2"/>
  <c r="S19" i="2"/>
  <c r="S17" i="2"/>
  <c r="O21" i="2"/>
  <c r="O19" i="2"/>
  <c r="H21" i="2"/>
  <c r="H19" i="2"/>
  <c r="H17" i="2"/>
  <c r="S10" i="2"/>
  <c r="O10" i="2"/>
  <c r="H10" i="2"/>
  <c r="S28" i="2"/>
  <c r="O28" i="2"/>
  <c r="N28" i="2"/>
  <c r="H28" i="2"/>
  <c r="S7" i="2"/>
  <c r="O7" i="2"/>
  <c r="N7" i="2"/>
  <c r="H7" i="2"/>
  <c r="S5" i="2"/>
  <c r="O5" i="2"/>
  <c r="N5" i="2"/>
  <c r="H5" i="2"/>
  <c r="F14" i="2" l="1"/>
  <c r="N12" i="2"/>
  <c r="Q14" i="2"/>
  <c r="Q30" i="2" s="1"/>
  <c r="S30" i="2" s="1"/>
  <c r="F26" i="2" l="1"/>
  <c r="H26" i="2" s="1"/>
  <c r="F30" i="2"/>
  <c r="H30" i="2" s="1"/>
  <c r="H22" i="2"/>
  <c r="O22" i="2"/>
  <c r="O26" i="2"/>
  <c r="H14" i="2"/>
  <c r="O14" i="2"/>
  <c r="N14" i="2"/>
  <c r="Q26" i="2"/>
  <c r="S22" i="2"/>
  <c r="S14" i="2"/>
  <c r="N22" i="2" l="1"/>
  <c r="F31" i="2"/>
  <c r="F34" i="2" s="1"/>
  <c r="H34" i="2" s="1"/>
  <c r="N30" i="2"/>
  <c r="O30" i="2"/>
  <c r="N26" i="2"/>
  <c r="Q31" i="2"/>
  <c r="Q34" i="2" s="1"/>
  <c r="S26" i="2"/>
  <c r="O31" i="2"/>
  <c r="O34" i="2"/>
  <c r="H31" i="2" l="1"/>
  <c r="N31" i="2"/>
  <c r="S31" i="2"/>
  <c r="S34" i="2"/>
  <c r="N34" i="2"/>
</calcChain>
</file>

<file path=xl/sharedStrings.xml><?xml version="1.0" encoding="utf-8"?>
<sst xmlns="http://schemas.openxmlformats.org/spreadsheetml/2006/main" count="158" uniqueCount="101">
  <si>
    <t>Change 2019 to 2020</t>
  </si>
  <si>
    <t>Defined Compensation</t>
  </si>
  <si>
    <t>A1</t>
  </si>
  <si>
    <t>Base Salary</t>
  </si>
  <si>
    <t>A2</t>
  </si>
  <si>
    <t xml:space="preserve">     (FICA-yes, income tax exempt)</t>
  </si>
  <si>
    <t>A3</t>
  </si>
  <si>
    <t>A4</t>
  </si>
  <si>
    <t>B1</t>
  </si>
  <si>
    <t>B2</t>
  </si>
  <si>
    <t>B3</t>
  </si>
  <si>
    <t>B4</t>
  </si>
  <si>
    <t>2018 Budget Total Comp + Benefits = $86,230</t>
  </si>
  <si>
    <t>Additional Considerations</t>
  </si>
  <si>
    <t>A5</t>
  </si>
  <si>
    <t>Pension (10% * A5)</t>
  </si>
  <si>
    <t>C1</t>
  </si>
  <si>
    <t>C2</t>
  </si>
  <si>
    <t>C3</t>
  </si>
  <si>
    <t>C4</t>
  </si>
  <si>
    <t>Total Pension and Benefits (C1+C2+C3)</t>
  </si>
  <si>
    <t>Additional Compensation</t>
  </si>
  <si>
    <t>Annuities, Additional Pension</t>
  </si>
  <si>
    <t>Other Compensation</t>
  </si>
  <si>
    <t>Currently Monthly</t>
  </si>
  <si>
    <t>Next Year - Low</t>
  </si>
  <si>
    <t>Next year- low monthly</t>
  </si>
  <si>
    <t>Next Year - High</t>
  </si>
  <si>
    <t>Next year - high monthly</t>
  </si>
  <si>
    <t>Total Defined Compensation (A1+A2+A3+A4)</t>
  </si>
  <si>
    <t>ELCA Pension &amp; Benefits</t>
  </si>
  <si>
    <t>Other Reimbursements</t>
  </si>
  <si>
    <t>Business/Professional</t>
  </si>
  <si>
    <t>Continuing Edudation</t>
  </si>
  <si>
    <t>Books/Subscriptions</t>
  </si>
  <si>
    <t>Other _______</t>
  </si>
  <si>
    <t>D1</t>
  </si>
  <si>
    <t>D2</t>
  </si>
  <si>
    <t>D3</t>
  </si>
  <si>
    <t>D4</t>
  </si>
  <si>
    <t>D5</t>
  </si>
  <si>
    <t>Total Additional Compensation (B1+B2+B3+)</t>
  </si>
  <si>
    <t xml:space="preserve">       (7.65% of A1+A2+A3)</t>
  </si>
  <si>
    <t>Current Year</t>
  </si>
  <si>
    <t>TOTAL COMPENSATION &amp; BENEFITS  (A5+B4+C4)</t>
  </si>
  <si>
    <t>This sheet shows</t>
  </si>
  <si>
    <t>Years of Experience</t>
  </si>
  <si>
    <t>Year of Ordination</t>
  </si>
  <si>
    <t>Low</t>
  </si>
  <si>
    <t>% Increase</t>
  </si>
  <si>
    <t>High with Ratable % Difference</t>
  </si>
  <si>
    <t>% Difference</t>
  </si>
  <si>
    <t>Year</t>
  </si>
  <si>
    <t>Calcuation</t>
  </si>
  <si>
    <t>Calculation</t>
  </si>
  <si>
    <t>Graduate</t>
  </si>
  <si>
    <t>=(.0409-.023)/40</t>
  </si>
  <si>
    <t>=(.02-.034)/40</t>
  </si>
  <si>
    <t>increase in Graduate (Year 0)  2022 to 2023</t>
  </si>
  <si>
    <t>Ratable % Difference Low to High</t>
  </si>
  <si>
    <t>Ratable % Increase with increased years</t>
  </si>
  <si>
    <t>Guidelines for 2023 reflect a 4.5% increase over the 2022 base for a new graduate</t>
  </si>
  <si>
    <t>Next year - custom monthly</t>
  </si>
  <si>
    <t>Value of Parsonage (30% of A1)</t>
  </si>
  <si>
    <t>FICA Reimbursement</t>
  </si>
  <si>
    <t>Automobile/Mileage     www.irs.gov</t>
  </si>
  <si>
    <t>1.</t>
  </si>
  <si>
    <t>2.</t>
  </si>
  <si>
    <t>3.</t>
  </si>
  <si>
    <t>4.</t>
  </si>
  <si>
    <t>Enter all other amounts applicable in the grey boxes.  If the category does not apply, simply leave the box empty</t>
  </si>
  <si>
    <t>year</t>
  </si>
  <si>
    <t>Portico amounts</t>
  </si>
  <si>
    <t>custom amounts</t>
  </si>
  <si>
    <t>Contact Portico Benefit Services (online calculator is available).  Enter the amounts for Health Insurance and Disability/Other Insurance in the Blue Boxes.  The amounts are based on total defined compensation.</t>
  </si>
  <si>
    <t>formula driven</t>
  </si>
  <si>
    <t>Directions for using the Compensation &amp; Benefit Worksheet</t>
  </si>
  <si>
    <t>Weeks of Vacation / Sundays of Vacation</t>
  </si>
  <si>
    <t>Next Year - Custom 1</t>
  </si>
  <si>
    <t>Next Year - Custom 2</t>
  </si>
  <si>
    <t>Enter the year of Ordination in the yellow box (The formulas will not work for pastor ordained more than 40 years ago.  You will need to use custom amounts.)</t>
  </si>
  <si>
    <t>All other cells will update as information is entered or changed.  The cells are locked.</t>
  </si>
  <si>
    <t>5.</t>
  </si>
  <si>
    <t>40+</t>
  </si>
  <si>
    <t>add $500 per year of service</t>
  </si>
  <si>
    <t>1982 &amp; earlier</t>
  </si>
  <si>
    <t>Disability/Other -1.7% of A5</t>
  </si>
  <si>
    <r>
      <t xml:space="preserve">Health Ins - </t>
    </r>
    <r>
      <rPr>
        <b/>
        <u/>
        <sz val="12"/>
        <color theme="1"/>
        <rFont val="Times New Roman"/>
        <family val="1"/>
      </rPr>
      <t>check with Portico</t>
    </r>
  </si>
  <si>
    <t>Pastor ordained in 2020.   Housing is flat $1,500/mon Health insurance coverage is for only the pastor (no spouse)</t>
  </si>
  <si>
    <t>2023 Compensation Calculator EXAMPLE</t>
  </si>
  <si>
    <t>This example is for pastor ordained in 2008.  Portico values a parsonage at 30% of Base Salary  The minister is married and the health insurance is for an employee+spouse at the GOLD+ level.</t>
  </si>
  <si>
    <t>Pastor ordained in 2015.  Health ins =single.  Add 2 point parish</t>
  </si>
  <si>
    <r>
      <t xml:space="preserve">Custom 1 - </t>
    </r>
    <r>
      <rPr>
        <b/>
        <u/>
        <sz val="20"/>
        <color theme="1"/>
        <rFont val="Times New Roman"/>
        <family val="1"/>
      </rPr>
      <t>LOW</t>
    </r>
  </si>
  <si>
    <r>
      <t xml:space="preserve">Custom 2 - </t>
    </r>
    <r>
      <rPr>
        <b/>
        <u/>
        <sz val="20"/>
        <color theme="1"/>
        <rFont val="Times New Roman"/>
        <family val="1"/>
      </rPr>
      <t>HIGH</t>
    </r>
  </si>
  <si>
    <t>Housing Equity (minimum $1500 annual)</t>
  </si>
  <si>
    <t>6.</t>
  </si>
  <si>
    <t>When there is a parsonage, Ministers should receive a Housing Equity payment of at least $1,500 per year.  This payment can be submitted to Portico.</t>
  </si>
  <si>
    <t>minimum $1500 annual</t>
  </si>
  <si>
    <t xml:space="preserve">Housing Equity (minimum $1500 annual) </t>
  </si>
  <si>
    <t>standard 30%</t>
  </si>
  <si>
    <t>When there is a parsonage, Portico values the parsonage &amp; expenses at 30% of base salary.  This value cannot be changed.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</si>
</sst>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164" formatCode="&quot;$&quot;#,##0"/>
    <numFmt numFmtId="165" formatCode="&quot;$&quot;#,##0.00"/>
    <numFmt numFmtId="166" formatCode="0.0%"/>
    <numFmt numFmtId="167" formatCode="_(\$* #,##0.00_);_(\$* \(#,##0.00\);_(\$* \-??_);_(@_)"/>
    <numFmt numFmtId="168" formatCode="_(\$* #,##0_);_(\$* \(#,##0\);_(\$* \-??_);_(@_)"/>
    <numFmt numFmtId="169" formatCode="0.000%"/>
    <numFmt numFmtId="170" formatCode="0.0000000%"/>
    <numFmt numFmtId="171" formatCode="0.0000%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2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8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8"/>
      <color theme="1"/>
      <name val="Times New Roman"/>
      <family val="1"/>
    </font>
    <font>
      <b/>
      <u/>
      <sz val="16"/>
      <color theme="1"/>
      <name val="Times New Roman"/>
      <family val="1"/>
    </font>
    <font>
      <sz val="12"/>
      <color indexed="8"/>
      <name val="Calibri"/>
      <family val="2"/>
      <charset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i/>
      <sz val="18"/>
      <color theme="1"/>
      <name val="Times New Roman"/>
      <family val="1"/>
    </font>
    <font>
      <i/>
      <sz val="14"/>
      <color theme="1"/>
      <name val="Times New Roman"/>
      <family val="1"/>
    </font>
    <font>
      <sz val="16"/>
      <color theme="1"/>
      <name val="Times New Roman"/>
      <family val="1"/>
    </font>
    <font>
      <b/>
      <i/>
      <sz val="18"/>
      <color theme="1"/>
      <name val="Times New Roman"/>
      <family val="1"/>
    </font>
    <font>
      <u/>
      <sz val="12"/>
      <color theme="1"/>
      <name val="Times New Roman"/>
      <family val="1"/>
    </font>
    <font>
      <u/>
      <sz val="11"/>
      <color indexed="8"/>
      <name val="Times New Roman"/>
      <family val="1"/>
    </font>
    <font>
      <sz val="10"/>
      <name val="Times New Roman"/>
      <family val="1"/>
    </font>
    <font>
      <b/>
      <u/>
      <sz val="12"/>
      <color theme="1"/>
      <name val="Times New Roman"/>
      <family val="1"/>
    </font>
    <font>
      <sz val="20"/>
      <color theme="1"/>
      <name val="Times New Roman"/>
      <family val="1"/>
    </font>
    <font>
      <b/>
      <u/>
      <sz val="20"/>
      <color theme="1"/>
      <name val="Times New Roman"/>
      <family val="1"/>
    </font>
    <font>
      <b/>
      <i/>
      <sz val="14"/>
      <color theme="1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gray0625">
        <bgColor theme="8" tint="0.79998168889431442"/>
      </patternFill>
    </fill>
    <fill>
      <patternFill patternType="solid">
        <fgColor theme="5" tint="0.79998168889431442"/>
        <bgColor indexed="22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/>
    <xf numFmtId="9" fontId="14" fillId="0" borderId="0"/>
    <xf numFmtId="167" fontId="14" fillId="0" borderId="0"/>
  </cellStyleXfs>
  <cellXfs count="283">
    <xf numFmtId="0" fontId="0" fillId="0" borderId="0" xfId="0"/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wrapText="1"/>
    </xf>
    <xf numFmtId="164" fontId="8" fillId="0" borderId="0" xfId="0" applyNumberFormat="1" applyFont="1" applyAlignment="1">
      <alignment wrapText="1"/>
    </xf>
    <xf numFmtId="164" fontId="5" fillId="0" borderId="0" xfId="0" applyNumberFormat="1" applyFont="1" applyAlignment="1">
      <alignment wrapText="1"/>
    </xf>
    <xf numFmtId="164" fontId="4" fillId="0" borderId="0" xfId="0" applyNumberFormat="1" applyFont="1" applyAlignment="1">
      <alignment wrapText="1"/>
    </xf>
    <xf numFmtId="164" fontId="11" fillId="0" borderId="0" xfId="0" applyNumberFormat="1" applyFont="1" applyAlignment="1">
      <alignment wrapText="1"/>
    </xf>
    <xf numFmtId="165" fontId="5" fillId="0" borderId="0" xfId="0" applyNumberFormat="1" applyFont="1" applyAlignment="1">
      <alignment wrapText="1"/>
    </xf>
    <xf numFmtId="164" fontId="3" fillId="0" borderId="0" xfId="0" applyNumberFormat="1" applyFont="1" applyAlignment="1">
      <alignment wrapText="1"/>
    </xf>
    <xf numFmtId="164" fontId="10" fillId="0" borderId="0" xfId="0" applyNumberFormat="1" applyFont="1" applyAlignment="1">
      <alignment wrapText="1"/>
    </xf>
    <xf numFmtId="164" fontId="4" fillId="0" borderId="3" xfId="0" applyNumberFormat="1" applyFont="1" applyBorder="1" applyAlignment="1">
      <alignment wrapText="1"/>
    </xf>
    <xf numFmtId="165" fontId="5" fillId="0" borderId="3" xfId="0" applyNumberFormat="1" applyFont="1" applyBorder="1" applyAlignment="1">
      <alignment wrapText="1"/>
    </xf>
    <xf numFmtId="165" fontId="5" fillId="0" borderId="4" xfId="0" applyNumberFormat="1" applyFont="1" applyBorder="1" applyAlignment="1">
      <alignment wrapText="1"/>
    </xf>
    <xf numFmtId="164" fontId="7" fillId="0" borderId="0" xfId="0" applyNumberFormat="1" applyFont="1" applyAlignment="1">
      <alignment horizontal="right" wrapText="1"/>
    </xf>
    <xf numFmtId="164" fontId="3" fillId="0" borderId="0" xfId="0" applyNumberFormat="1" applyFont="1" applyAlignment="1">
      <alignment horizontal="left" wrapText="1"/>
    </xf>
    <xf numFmtId="164" fontId="8" fillId="0" borderId="1" xfId="0" applyNumberFormat="1" applyFont="1" applyBorder="1" applyAlignment="1">
      <alignment wrapText="1"/>
    </xf>
    <xf numFmtId="165" fontId="5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13" fillId="0" borderId="0" xfId="0" applyFont="1" applyAlignment="1">
      <alignment wrapText="1"/>
    </xf>
    <xf numFmtId="164" fontId="13" fillId="0" borderId="0" xfId="0" applyNumberFormat="1" applyFont="1" applyAlignment="1">
      <alignment wrapText="1"/>
    </xf>
    <xf numFmtId="164" fontId="11" fillId="0" borderId="1" xfId="0" quotePrefix="1" applyNumberFormat="1" applyFont="1" applyBorder="1" applyAlignment="1">
      <alignment wrapText="1"/>
    </xf>
    <xf numFmtId="0" fontId="3" fillId="0" borderId="4" xfId="0" applyFont="1" applyBorder="1" applyAlignment="1">
      <alignment wrapText="1"/>
    </xf>
    <xf numFmtId="164" fontId="2" fillId="0" borderId="4" xfId="0" applyNumberFormat="1" applyFont="1" applyBorder="1" applyAlignment="1">
      <alignment wrapText="1"/>
    </xf>
    <xf numFmtId="0" fontId="3" fillId="0" borderId="0" xfId="0" applyFont="1" applyBorder="1" applyAlignment="1">
      <alignment vertical="center" wrapText="1"/>
    </xf>
    <xf numFmtId="0" fontId="15" fillId="0" borderId="0" xfId="3" applyFont="1"/>
    <xf numFmtId="0" fontId="16" fillId="0" borderId="0" xfId="3" applyFont="1" applyAlignment="1">
      <alignment vertical="center" wrapText="1"/>
    </xf>
    <xf numFmtId="168" fontId="17" fillId="4" borderId="0" xfId="5" applyNumberFormat="1" applyFont="1" applyFill="1"/>
    <xf numFmtId="168" fontId="16" fillId="0" borderId="0" xfId="5" applyNumberFormat="1" applyFont="1"/>
    <xf numFmtId="168" fontId="16" fillId="4" borderId="0" xfId="5" applyNumberFormat="1" applyFont="1" applyFill="1"/>
    <xf numFmtId="10" fontId="15" fillId="0" borderId="0" xfId="4" applyNumberFormat="1" applyFont="1"/>
    <xf numFmtId="10" fontId="15" fillId="0" borderId="0" xfId="3" applyNumberFormat="1" applyFont="1"/>
    <xf numFmtId="169" fontId="15" fillId="0" borderId="0" xfId="4" applyNumberFormat="1" applyFont="1"/>
    <xf numFmtId="170" fontId="15" fillId="0" borderId="0" xfId="4" applyNumberFormat="1" applyFont="1"/>
    <xf numFmtId="10" fontId="16" fillId="0" borderId="0" xfId="4" applyNumberFormat="1" applyFont="1"/>
    <xf numFmtId="170" fontId="18" fillId="0" borderId="0" xfId="3" quotePrefix="1" applyNumberFormat="1" applyFont="1" applyAlignment="1">
      <alignment horizontal="right"/>
    </xf>
    <xf numFmtId="171" fontId="15" fillId="0" borderId="0" xfId="4" applyNumberFormat="1" applyFont="1"/>
    <xf numFmtId="0" fontId="18" fillId="0" borderId="0" xfId="3" quotePrefix="1" applyFont="1" applyAlignment="1">
      <alignment horizontal="right" indent="1"/>
    </xf>
    <xf numFmtId="0" fontId="15" fillId="5" borderId="0" xfId="3" applyFont="1" applyFill="1"/>
    <xf numFmtId="0" fontId="16" fillId="0" borderId="0" xfId="3" applyFont="1"/>
    <xf numFmtId="0" fontId="15" fillId="0" borderId="0" xfId="3" applyFont="1" applyAlignment="1">
      <alignment horizontal="center" vertical="center" wrapText="1"/>
    </xf>
    <xf numFmtId="0" fontId="19" fillId="0" borderId="0" xfId="3" applyFont="1"/>
    <xf numFmtId="0" fontId="22" fillId="0" borderId="0" xfId="0" applyFont="1" applyBorder="1" applyAlignment="1">
      <alignment wrapText="1"/>
    </xf>
    <xf numFmtId="164" fontId="2" fillId="0" borderId="3" xfId="0" applyNumberFormat="1" applyFont="1" applyBorder="1" applyAlignment="1">
      <alignment wrapText="1"/>
    </xf>
    <xf numFmtId="165" fontId="22" fillId="0" borderId="3" xfId="0" applyNumberFormat="1" applyFont="1" applyBorder="1" applyAlignment="1">
      <alignment wrapText="1"/>
    </xf>
    <xf numFmtId="0" fontId="22" fillId="0" borderId="3" xfId="0" applyFont="1" applyBorder="1" applyAlignment="1">
      <alignment wrapText="1"/>
    </xf>
    <xf numFmtId="0" fontId="12" fillId="0" borderId="0" xfId="0" applyFont="1" applyAlignment="1">
      <alignment wrapText="1"/>
    </xf>
    <xf numFmtId="165" fontId="3" fillId="0" borderId="0" xfId="1" applyNumberFormat="1" applyFont="1" applyAlignment="1">
      <alignment wrapText="1"/>
    </xf>
    <xf numFmtId="165" fontId="8" fillId="0" borderId="0" xfId="1" applyNumberFormat="1" applyFont="1" applyAlignment="1">
      <alignment wrapText="1"/>
    </xf>
    <xf numFmtId="165" fontId="5" fillId="0" borderId="0" xfId="1" applyNumberFormat="1" applyFont="1" applyAlignment="1">
      <alignment wrapText="1"/>
    </xf>
    <xf numFmtId="164" fontId="5" fillId="0" borderId="0" xfId="1" applyNumberFormat="1" applyFont="1" applyAlignment="1">
      <alignment wrapText="1"/>
    </xf>
    <xf numFmtId="165" fontId="3" fillId="0" borderId="0" xfId="0" applyNumberFormat="1" applyFont="1" applyAlignment="1">
      <alignment wrapText="1"/>
    </xf>
    <xf numFmtId="165" fontId="2" fillId="0" borderId="0" xfId="0" applyNumberFormat="1" applyFont="1" applyAlignment="1">
      <alignment wrapText="1"/>
    </xf>
    <xf numFmtId="165" fontId="6" fillId="0" borderId="1" xfId="0" applyNumberFormat="1" applyFont="1" applyBorder="1" applyAlignment="1">
      <alignment horizontal="center" wrapText="1"/>
    </xf>
    <xf numFmtId="165" fontId="9" fillId="6" borderId="2" xfId="0" applyNumberFormat="1" applyFont="1" applyFill="1" applyBorder="1" applyAlignment="1">
      <alignment horizontal="right" wrapText="1"/>
    </xf>
    <xf numFmtId="165" fontId="10" fillId="0" borderId="0" xfId="0" applyNumberFormat="1" applyFont="1" applyAlignment="1">
      <alignment horizontal="right" wrapText="1"/>
    </xf>
    <xf numFmtId="165" fontId="3" fillId="0" borderId="0" xfId="0" applyNumberFormat="1" applyFont="1" applyAlignment="1">
      <alignment horizontal="right" wrapText="1"/>
    </xf>
    <xf numFmtId="165" fontId="10" fillId="3" borderId="2" xfId="0" applyNumberFormat="1" applyFont="1" applyFill="1" applyBorder="1" applyAlignment="1">
      <alignment horizontal="right" wrapText="1"/>
    </xf>
    <xf numFmtId="165" fontId="10" fillId="0" borderId="1" xfId="0" applyNumberFormat="1" applyFont="1" applyBorder="1" applyAlignment="1">
      <alignment horizontal="right" wrapText="1"/>
    </xf>
    <xf numFmtId="165" fontId="2" fillId="0" borderId="3" xfId="0" applyNumberFormat="1" applyFont="1" applyBorder="1" applyAlignment="1">
      <alignment wrapText="1"/>
    </xf>
    <xf numFmtId="165" fontId="12" fillId="0" borderId="0" xfId="0" applyNumberFormat="1" applyFont="1" applyAlignment="1">
      <alignment horizontal="right" wrapText="1"/>
    </xf>
    <xf numFmtId="165" fontId="4" fillId="0" borderId="3" xfId="0" applyNumberFormat="1" applyFont="1" applyBorder="1" applyAlignment="1">
      <alignment wrapText="1"/>
    </xf>
    <xf numFmtId="165" fontId="2" fillId="0" borderId="0" xfId="0" applyNumberFormat="1" applyFont="1" applyAlignment="1">
      <alignment horizontal="center" wrapText="1"/>
    </xf>
    <xf numFmtId="165" fontId="10" fillId="0" borderId="0" xfId="0" applyNumberFormat="1" applyFont="1" applyAlignment="1">
      <alignment wrapText="1"/>
    </xf>
    <xf numFmtId="165" fontId="11" fillId="0" borderId="0" xfId="0" applyNumberFormat="1" applyFont="1" applyAlignment="1">
      <alignment wrapText="1"/>
    </xf>
    <xf numFmtId="165" fontId="12" fillId="0" borderId="4" xfId="0" applyNumberFormat="1" applyFont="1" applyBorder="1" applyAlignment="1">
      <alignment wrapText="1"/>
    </xf>
    <xf numFmtId="165" fontId="5" fillId="0" borderId="0" xfId="2" applyNumberFormat="1" applyFont="1" applyAlignment="1">
      <alignment wrapText="1"/>
    </xf>
    <xf numFmtId="165" fontId="8" fillId="0" borderId="0" xfId="0" applyNumberFormat="1" applyFont="1" applyAlignment="1">
      <alignment wrapText="1"/>
    </xf>
    <xf numFmtId="165" fontId="2" fillId="0" borderId="0" xfId="0" applyNumberFormat="1" applyFont="1" applyAlignment="1">
      <alignment horizontal="left" wrapText="1"/>
    </xf>
    <xf numFmtId="165" fontId="8" fillId="0" borderId="0" xfId="0" applyNumberFormat="1" applyFont="1" applyAlignment="1">
      <alignment horizontal="center" wrapText="1"/>
    </xf>
    <xf numFmtId="165" fontId="4" fillId="0" borderId="1" xfId="0" applyNumberFormat="1" applyFont="1" applyBorder="1" applyAlignment="1">
      <alignment horizontal="center" wrapText="1"/>
    </xf>
    <xf numFmtId="165" fontId="8" fillId="0" borderId="1" xfId="1" applyNumberFormat="1" applyFont="1" applyBorder="1" applyAlignment="1">
      <alignment horizontal="center" wrapText="1"/>
    </xf>
    <xf numFmtId="165" fontId="7" fillId="0" borderId="1" xfId="0" applyNumberFormat="1" applyFont="1" applyBorder="1" applyAlignment="1">
      <alignment horizontal="center" wrapText="1"/>
    </xf>
    <xf numFmtId="165" fontId="8" fillId="0" borderId="1" xfId="0" applyNumberFormat="1" applyFont="1" applyBorder="1" applyAlignment="1">
      <alignment horizontal="center" wrapText="1"/>
    </xf>
    <xf numFmtId="165" fontId="9" fillId="0" borderId="0" xfId="0" applyNumberFormat="1" applyFont="1" applyAlignment="1">
      <alignment horizontal="right" wrapText="1"/>
    </xf>
    <xf numFmtId="165" fontId="11" fillId="0" borderId="0" xfId="0" applyNumberFormat="1" applyFont="1" applyAlignment="1">
      <alignment horizontal="right" wrapText="1"/>
    </xf>
    <xf numFmtId="165" fontId="3" fillId="0" borderId="1" xfId="1" applyNumberFormat="1" applyFont="1" applyBorder="1" applyAlignment="1">
      <alignment wrapText="1"/>
    </xf>
    <xf numFmtId="165" fontId="3" fillId="0" borderId="1" xfId="0" applyNumberFormat="1" applyFont="1" applyBorder="1" applyAlignment="1">
      <alignment wrapText="1"/>
    </xf>
    <xf numFmtId="165" fontId="3" fillId="0" borderId="3" xfId="1" applyNumberFormat="1" applyFont="1" applyBorder="1" applyAlignment="1">
      <alignment wrapText="1"/>
    </xf>
    <xf numFmtId="165" fontId="3" fillId="0" borderId="3" xfId="0" applyNumberFormat="1" applyFont="1" applyBorder="1" applyAlignment="1">
      <alignment wrapText="1"/>
    </xf>
    <xf numFmtId="165" fontId="10" fillId="0" borderId="1" xfId="0" applyNumberFormat="1" applyFont="1" applyBorder="1" applyAlignment="1">
      <alignment wrapText="1"/>
    </xf>
    <xf numFmtId="165" fontId="3" fillId="0" borderId="4" xfId="1" applyNumberFormat="1" applyFont="1" applyBorder="1" applyAlignment="1">
      <alignment wrapText="1"/>
    </xf>
    <xf numFmtId="165" fontId="3" fillId="0" borderId="4" xfId="0" applyNumberFormat="1" applyFont="1" applyBorder="1" applyAlignment="1">
      <alignment wrapText="1"/>
    </xf>
    <xf numFmtId="165" fontId="5" fillId="0" borderId="0" xfId="2" applyNumberFormat="1" applyFont="1" applyFill="1" applyAlignment="1">
      <alignment wrapText="1"/>
    </xf>
    <xf numFmtId="165" fontId="3" fillId="0" borderId="0" xfId="0" applyNumberFormat="1" applyFont="1" applyAlignment="1">
      <alignment horizontal="left" wrapText="1"/>
    </xf>
    <xf numFmtId="165" fontId="8" fillId="0" borderId="0" xfId="1" applyNumberFormat="1" applyFont="1" applyAlignment="1">
      <alignment horizontal="center" wrapText="1"/>
    </xf>
    <xf numFmtId="165" fontId="7" fillId="0" borderId="0" xfId="0" applyNumberFormat="1" applyFont="1" applyAlignment="1">
      <alignment horizontal="center" wrapText="1"/>
    </xf>
    <xf numFmtId="165" fontId="10" fillId="0" borderId="0" xfId="1" applyNumberFormat="1" applyFont="1" applyFill="1" applyAlignment="1">
      <alignment wrapText="1"/>
    </xf>
    <xf numFmtId="0" fontId="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15" fillId="8" borderId="0" xfId="3" applyFont="1" applyFill="1"/>
    <xf numFmtId="168" fontId="16" fillId="8" borderId="0" xfId="5" applyNumberFormat="1" applyFont="1" applyFill="1"/>
    <xf numFmtId="10" fontId="16" fillId="8" borderId="0" xfId="4" applyNumberFormat="1" applyFont="1" applyFill="1"/>
    <xf numFmtId="10" fontId="15" fillId="8" borderId="0" xfId="4" applyNumberFormat="1" applyFont="1" applyFill="1"/>
    <xf numFmtId="0" fontId="15" fillId="9" borderId="0" xfId="3" applyFont="1" applyFill="1"/>
    <xf numFmtId="10" fontId="15" fillId="9" borderId="0" xfId="3" applyNumberFormat="1" applyFont="1" applyFill="1"/>
    <xf numFmtId="10" fontId="15" fillId="8" borderId="0" xfId="3" applyNumberFormat="1" applyFont="1" applyFill="1"/>
    <xf numFmtId="0" fontId="19" fillId="0" borderId="0" xfId="3" applyFont="1" applyFill="1"/>
    <xf numFmtId="0" fontId="15" fillId="0" borderId="0" xfId="3" applyFont="1" applyFill="1"/>
    <xf numFmtId="0" fontId="16" fillId="0" borderId="0" xfId="3" applyFont="1" applyAlignment="1">
      <alignment horizontal="center" vertical="center" wrapText="1"/>
    </xf>
    <xf numFmtId="0" fontId="15" fillId="0" borderId="0" xfId="3" applyFont="1" applyAlignment="1">
      <alignment vertical="center"/>
    </xf>
    <xf numFmtId="0" fontId="15" fillId="0" borderId="0" xfId="3" applyFont="1" applyFill="1" applyAlignment="1">
      <alignment horizontal="center" vertical="center" wrapText="1"/>
    </xf>
    <xf numFmtId="164" fontId="7" fillId="0" borderId="0" xfId="1" applyNumberFormat="1" applyFont="1" applyBorder="1" applyAlignment="1">
      <alignment horizontal="center" wrapText="1"/>
    </xf>
    <xf numFmtId="165" fontId="5" fillId="0" borderId="0" xfId="1" applyNumberFormat="1" applyFont="1" applyBorder="1" applyAlignment="1">
      <alignment wrapText="1"/>
    </xf>
    <xf numFmtId="164" fontId="3" fillId="0" borderId="0" xfId="1" applyNumberFormat="1" applyFont="1" applyBorder="1" applyAlignment="1">
      <alignment wrapText="1"/>
    </xf>
    <xf numFmtId="164" fontId="8" fillId="0" borderId="0" xfId="1" applyNumberFormat="1" applyFont="1" applyBorder="1" applyAlignment="1">
      <alignment wrapText="1"/>
    </xf>
    <xf numFmtId="164" fontId="5" fillId="0" borderId="0" xfId="1" applyNumberFormat="1" applyFont="1" applyBorder="1" applyAlignment="1">
      <alignment wrapText="1"/>
    </xf>
    <xf numFmtId="165" fontId="7" fillId="0" borderId="0" xfId="1" applyNumberFormat="1" applyFont="1" applyBorder="1" applyAlignment="1">
      <alignment horizontal="center" wrapText="1"/>
    </xf>
    <xf numFmtId="165" fontId="10" fillId="0" borderId="0" xfId="0" applyNumberFormat="1" applyFont="1" applyBorder="1" applyAlignment="1">
      <alignment wrapText="1"/>
    </xf>
    <xf numFmtId="165" fontId="10" fillId="0" borderId="0" xfId="0" applyNumberFormat="1" applyFont="1" applyBorder="1" applyAlignment="1">
      <alignment horizontal="center" wrapText="1"/>
    </xf>
    <xf numFmtId="165" fontId="10" fillId="3" borderId="2" xfId="0" applyNumberFormat="1" applyFont="1" applyFill="1" applyBorder="1" applyAlignment="1">
      <alignment wrapText="1"/>
    </xf>
    <xf numFmtId="166" fontId="25" fillId="4" borderId="0" xfId="4" applyNumberFormat="1" applyFont="1" applyFill="1" applyAlignment="1">
      <alignment horizontal="center" vertical="center"/>
    </xf>
    <xf numFmtId="164" fontId="26" fillId="0" borderId="0" xfId="0" applyNumberFormat="1" applyFont="1" applyAlignment="1">
      <alignment wrapText="1"/>
    </xf>
    <xf numFmtId="0" fontId="3" fillId="0" borderId="0" xfId="0" applyFont="1" applyAlignment="1">
      <alignment horizontal="left" vertical="top" wrapText="1"/>
    </xf>
    <xf numFmtId="165" fontId="10" fillId="0" borderId="1" xfId="1" applyNumberFormat="1" applyFont="1" applyBorder="1" applyAlignment="1">
      <alignment wrapText="1"/>
    </xf>
    <xf numFmtId="0" fontId="3" fillId="0" borderId="0" xfId="0" applyFont="1" applyAlignment="1">
      <alignment horizontal="left" vertical="top" wrapText="1"/>
    </xf>
    <xf numFmtId="0" fontId="19" fillId="0" borderId="0" xfId="3" applyFont="1" applyAlignment="1">
      <alignment horizontal="left"/>
    </xf>
    <xf numFmtId="0" fontId="16" fillId="0" borderId="0" xfId="3" applyFont="1" applyAlignment="1">
      <alignment horizontal="center" vertical="center" wrapText="1"/>
    </xf>
    <xf numFmtId="0" fontId="15" fillId="0" borderId="0" xfId="3" applyFont="1" applyAlignment="1">
      <alignment horizontal="right" vertical="center" wrapText="1"/>
    </xf>
    <xf numFmtId="0" fontId="15" fillId="0" borderId="0" xfId="3" quotePrefix="1" applyFont="1" applyAlignment="1">
      <alignment horizontal="right" vertical="center"/>
    </xf>
    <xf numFmtId="0" fontId="15" fillId="0" borderId="0" xfId="3" applyFont="1" applyAlignment="1">
      <alignment horizontal="center" vertical="center" wrapText="1"/>
    </xf>
    <xf numFmtId="0" fontId="3" fillId="10" borderId="0" xfId="0" applyFont="1" applyFill="1" applyBorder="1" applyAlignment="1">
      <alignment wrapText="1"/>
    </xf>
    <xf numFmtId="0" fontId="2" fillId="10" borderId="0" xfId="0" applyFont="1" applyFill="1" applyBorder="1" applyAlignment="1">
      <alignment wrapText="1"/>
    </xf>
    <xf numFmtId="165" fontId="3" fillId="10" borderId="0" xfId="0" applyNumberFormat="1" applyFont="1" applyFill="1" applyBorder="1" applyAlignment="1">
      <alignment wrapText="1"/>
    </xf>
    <xf numFmtId="165" fontId="2" fillId="10" borderId="0" xfId="0" applyNumberFormat="1" applyFont="1" applyFill="1" applyBorder="1" applyAlignment="1">
      <alignment horizontal="center" wrapText="1"/>
    </xf>
    <xf numFmtId="165" fontId="3" fillId="0" borderId="0" xfId="0" applyNumberFormat="1" applyFont="1" applyBorder="1" applyAlignment="1">
      <alignment wrapText="1"/>
    </xf>
    <xf numFmtId="165" fontId="22" fillId="0" borderId="0" xfId="0" applyNumberFormat="1" applyFont="1" applyBorder="1" applyAlignment="1">
      <alignment wrapText="1"/>
    </xf>
    <xf numFmtId="0" fontId="3" fillId="0" borderId="0" xfId="0" quotePrefix="1" applyFont="1" applyAlignment="1">
      <alignment horizontal="center" vertical="top"/>
    </xf>
    <xf numFmtId="0" fontId="3" fillId="0" borderId="0" xfId="0" quotePrefix="1" applyFont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3" fillId="3" borderId="5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3" fillId="6" borderId="5" xfId="0" applyFont="1" applyFill="1" applyBorder="1" applyAlignment="1">
      <alignment horizontal="center" vertical="top"/>
    </xf>
    <xf numFmtId="0" fontId="3" fillId="6" borderId="6" xfId="0" applyFont="1" applyFill="1" applyBorder="1" applyAlignment="1">
      <alignment horizontal="center" vertical="top"/>
    </xf>
    <xf numFmtId="0" fontId="3" fillId="13" borderId="5" xfId="0" applyFont="1" applyFill="1" applyBorder="1" applyAlignment="1">
      <alignment horizontal="center" vertical="top" wrapText="1"/>
    </xf>
    <xf numFmtId="0" fontId="3" fillId="13" borderId="6" xfId="0" applyFont="1" applyFill="1" applyBorder="1" applyAlignment="1">
      <alignment horizontal="center" vertical="top" wrapText="1"/>
    </xf>
    <xf numFmtId="165" fontId="3" fillId="7" borderId="5" xfId="0" applyNumberFormat="1" applyFont="1" applyFill="1" applyBorder="1" applyAlignment="1">
      <alignment horizontal="center" vertical="top" wrapText="1"/>
    </xf>
    <xf numFmtId="165" fontId="3" fillId="7" borderId="6" xfId="0" applyNumberFormat="1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1" fontId="23" fillId="6" borderId="2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164" fontId="8" fillId="0" borderId="0" xfId="0" applyNumberFormat="1" applyFont="1" applyAlignment="1" applyProtection="1">
      <alignment wrapText="1"/>
      <protection locked="0"/>
    </xf>
    <xf numFmtId="165" fontId="5" fillId="0" borderId="0" xfId="1" applyNumberFormat="1" applyFont="1" applyBorder="1" applyAlignment="1" applyProtection="1">
      <alignment wrapText="1"/>
      <protection locked="0"/>
    </xf>
    <xf numFmtId="165" fontId="3" fillId="10" borderId="0" xfId="0" applyNumberFormat="1" applyFont="1" applyFill="1" applyBorder="1" applyAlignment="1" applyProtection="1">
      <alignment wrapText="1"/>
      <protection locked="0"/>
    </xf>
    <xf numFmtId="165" fontId="10" fillId="13" borderId="2" xfId="0" applyNumberFormat="1" applyFont="1" applyFill="1" applyBorder="1" applyAlignment="1" applyProtection="1">
      <alignment horizontal="right" wrapText="1"/>
      <protection locked="0"/>
    </xf>
    <xf numFmtId="165" fontId="12" fillId="0" borderId="0" xfId="0" applyNumberFormat="1" applyFont="1" applyAlignment="1" applyProtection="1">
      <alignment horizontal="right" wrapText="1"/>
      <protection locked="0"/>
    </xf>
    <xf numFmtId="165" fontId="3" fillId="0" borderId="0" xfId="1" applyNumberFormat="1" applyFont="1" applyAlignment="1" applyProtection="1">
      <alignment wrapText="1"/>
      <protection locked="0"/>
    </xf>
    <xf numFmtId="165" fontId="3" fillId="0" borderId="0" xfId="0" applyNumberFormat="1" applyFont="1" applyAlignment="1" applyProtection="1">
      <alignment wrapText="1"/>
      <protection locked="0"/>
    </xf>
    <xf numFmtId="165" fontId="5" fillId="0" borderId="0" xfId="0" applyNumberFormat="1" applyFont="1" applyAlignment="1" applyProtection="1">
      <alignment wrapText="1"/>
      <protection locked="0"/>
    </xf>
    <xf numFmtId="165" fontId="3" fillId="0" borderId="0" xfId="0" applyNumberFormat="1" applyFont="1" applyBorder="1" applyAlignment="1" applyProtection="1">
      <alignment wrapText="1"/>
      <protection locked="0"/>
    </xf>
    <xf numFmtId="0" fontId="3" fillId="0" borderId="0" xfId="0" applyFont="1" applyAlignment="1" applyProtection="1">
      <alignment wrapText="1"/>
      <protection locked="0"/>
    </xf>
    <xf numFmtId="165" fontId="10" fillId="3" borderId="2" xfId="0" applyNumberFormat="1" applyFont="1" applyFill="1" applyBorder="1" applyAlignment="1" applyProtection="1">
      <alignment horizontal="right" wrapText="1"/>
      <protection locked="0"/>
    </xf>
    <xf numFmtId="164" fontId="8" fillId="0" borderId="1" xfId="0" applyNumberFormat="1" applyFont="1" applyBorder="1" applyAlignment="1" applyProtection="1">
      <alignment wrapText="1"/>
      <protection locked="0"/>
    </xf>
    <xf numFmtId="165" fontId="12" fillId="0" borderId="1" xfId="0" applyNumberFormat="1" applyFont="1" applyBorder="1" applyAlignment="1" applyProtection="1">
      <alignment horizontal="right" wrapText="1"/>
      <protection locked="0"/>
    </xf>
    <xf numFmtId="165" fontId="3" fillId="0" borderId="1" xfId="1" applyNumberFormat="1" applyFont="1" applyBorder="1" applyAlignment="1" applyProtection="1">
      <alignment wrapText="1"/>
      <protection locked="0"/>
    </xf>
    <xf numFmtId="165" fontId="3" fillId="0" borderId="1" xfId="0" applyNumberFormat="1" applyFont="1" applyBorder="1" applyAlignment="1" applyProtection="1">
      <alignment wrapText="1"/>
      <protection locked="0"/>
    </xf>
    <xf numFmtId="165" fontId="5" fillId="0" borderId="1" xfId="0" applyNumberFormat="1" applyFont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wrapText="1"/>
      <protection locked="0"/>
    </xf>
    <xf numFmtId="165" fontId="10" fillId="7" borderId="2" xfId="0" applyNumberFormat="1" applyFont="1" applyFill="1" applyBorder="1" applyAlignment="1" applyProtection="1">
      <alignment wrapText="1"/>
      <protection locked="0"/>
    </xf>
    <xf numFmtId="165" fontId="10" fillId="0" borderId="0" xfId="0" applyNumberFormat="1" applyFont="1" applyAlignment="1" applyProtection="1">
      <alignment wrapText="1"/>
      <protection locked="0"/>
    </xf>
    <xf numFmtId="165" fontId="20" fillId="3" borderId="2" xfId="0" applyNumberFormat="1" applyFont="1" applyFill="1" applyBorder="1" applyAlignment="1" applyProtection="1">
      <alignment horizontal="right" wrapText="1"/>
      <protection locked="0"/>
    </xf>
    <xf numFmtId="165" fontId="9" fillId="3" borderId="2" xfId="0" applyNumberFormat="1" applyFont="1" applyFill="1" applyBorder="1" applyAlignment="1" applyProtection="1">
      <alignment horizontal="right" wrapText="1"/>
      <protection locked="0"/>
    </xf>
    <xf numFmtId="165" fontId="21" fillId="3" borderId="2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Border="1" applyAlignment="1" applyProtection="1">
      <alignment wrapText="1"/>
    </xf>
    <xf numFmtId="0" fontId="3" fillId="0" borderId="0" xfId="0" applyFont="1" applyAlignment="1" applyProtection="1">
      <alignment wrapText="1"/>
    </xf>
    <xf numFmtId="164" fontId="5" fillId="0" borderId="0" xfId="1" applyNumberFormat="1" applyFont="1" applyBorder="1" applyAlignment="1" applyProtection="1">
      <alignment wrapText="1"/>
    </xf>
    <xf numFmtId="0" fontId="3" fillId="0" borderId="0" xfId="0" applyFont="1" applyFill="1" applyBorder="1" applyAlignment="1" applyProtection="1">
      <alignment wrapText="1"/>
    </xf>
    <xf numFmtId="165" fontId="3" fillId="0" borderId="0" xfId="0" applyNumberFormat="1" applyFont="1" applyAlignment="1" applyProtection="1">
      <alignment wrapText="1"/>
    </xf>
    <xf numFmtId="165" fontId="3" fillId="0" borderId="0" xfId="1" applyNumberFormat="1" applyFont="1" applyAlignment="1" applyProtection="1">
      <alignment wrapText="1"/>
    </xf>
    <xf numFmtId="165" fontId="5" fillId="0" borderId="0" xfId="0" applyNumberFormat="1" applyFont="1" applyAlignment="1" applyProtection="1">
      <alignment wrapText="1"/>
    </xf>
    <xf numFmtId="165" fontId="3" fillId="0" borderId="0" xfId="0" applyNumberFormat="1" applyFont="1" applyBorder="1" applyAlignment="1" applyProtection="1">
      <alignment wrapText="1"/>
    </xf>
    <xf numFmtId="0" fontId="3" fillId="2" borderId="0" xfId="0" applyFont="1" applyFill="1" applyBorder="1" applyAlignment="1" applyProtection="1">
      <alignment wrapText="1"/>
    </xf>
    <xf numFmtId="0" fontId="3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wrapText="1"/>
    </xf>
    <xf numFmtId="164" fontId="5" fillId="0" borderId="0" xfId="1" applyNumberFormat="1" applyFont="1" applyAlignment="1" applyProtection="1">
      <alignment wrapText="1"/>
    </xf>
    <xf numFmtId="0" fontId="3" fillId="0" borderId="0" xfId="0" applyFont="1" applyFill="1" applyAlignment="1" applyProtection="1">
      <alignment wrapText="1"/>
    </xf>
    <xf numFmtId="0" fontId="5" fillId="0" borderId="0" xfId="0" applyFont="1" applyAlignment="1" applyProtection="1">
      <alignment wrapText="1"/>
    </xf>
    <xf numFmtId="164" fontId="5" fillId="0" borderId="0" xfId="0" applyNumberFormat="1" applyFont="1" applyAlignment="1" applyProtection="1">
      <alignment wrapText="1"/>
    </xf>
    <xf numFmtId="0" fontId="3" fillId="2" borderId="0" xfId="0" applyFont="1" applyFill="1" applyAlignment="1" applyProtection="1">
      <alignment wrapText="1"/>
    </xf>
    <xf numFmtId="164" fontId="3" fillId="0" borderId="0" xfId="0" applyNumberFormat="1" applyFont="1" applyAlignment="1" applyProtection="1">
      <alignment wrapText="1"/>
    </xf>
    <xf numFmtId="0" fontId="28" fillId="0" borderId="0" xfId="0" applyFont="1" applyAlignment="1" applyProtection="1">
      <alignment horizontal="left" wrapText="1"/>
    </xf>
    <xf numFmtId="164" fontId="5" fillId="0" borderId="0" xfId="1" applyNumberFormat="1" applyFont="1" applyFill="1" applyBorder="1" applyAlignment="1" applyProtection="1">
      <alignment wrapText="1"/>
    </xf>
    <xf numFmtId="0" fontId="22" fillId="0" borderId="0" xfId="0" applyFont="1" applyAlignment="1" applyProtection="1">
      <alignment horizontal="center" vertical="center" wrapText="1"/>
    </xf>
    <xf numFmtId="0" fontId="22" fillId="0" borderId="0" xfId="0" applyFont="1" applyAlignment="1" applyProtection="1">
      <alignment wrapText="1"/>
    </xf>
    <xf numFmtId="0" fontId="22" fillId="0" borderId="0" xfId="0" applyFont="1" applyAlignment="1" applyProtection="1">
      <alignment horizontal="left" wrapText="1"/>
    </xf>
    <xf numFmtId="0" fontId="3" fillId="10" borderId="0" xfId="0" applyFont="1" applyFill="1" applyBorder="1" applyAlignment="1" applyProtection="1">
      <alignment wrapText="1"/>
    </xf>
    <xf numFmtId="164" fontId="3" fillId="0" borderId="0" xfId="1" applyNumberFormat="1" applyFont="1" applyBorder="1" applyAlignment="1" applyProtection="1">
      <alignment wrapText="1"/>
    </xf>
    <xf numFmtId="0" fontId="2" fillId="0" borderId="0" xfId="0" applyFont="1" applyAlignment="1" applyProtection="1">
      <alignment wrapText="1"/>
    </xf>
    <xf numFmtId="0" fontId="12" fillId="0" borderId="0" xfId="0" applyFont="1" applyAlignment="1" applyProtection="1">
      <alignment wrapText="1"/>
    </xf>
    <xf numFmtId="164" fontId="8" fillId="0" borderId="0" xfId="1" applyNumberFormat="1" applyFont="1" applyBorder="1" applyAlignment="1" applyProtection="1">
      <alignment wrapText="1"/>
    </xf>
    <xf numFmtId="0" fontId="2" fillId="10" borderId="0" xfId="0" applyFont="1" applyFill="1" applyBorder="1" applyAlignment="1" applyProtection="1">
      <alignment wrapText="1"/>
    </xf>
    <xf numFmtId="165" fontId="2" fillId="0" borderId="0" xfId="0" applyNumberFormat="1" applyFont="1" applyAlignment="1" applyProtection="1">
      <alignment wrapText="1"/>
    </xf>
    <xf numFmtId="165" fontId="8" fillId="0" borderId="0" xfId="1" applyNumberFormat="1" applyFont="1" applyAlignment="1" applyProtection="1">
      <alignment wrapText="1"/>
    </xf>
    <xf numFmtId="165" fontId="8" fillId="0" borderId="0" xfId="0" applyNumberFormat="1" applyFont="1" applyAlignment="1" applyProtection="1">
      <alignment wrapText="1"/>
    </xf>
    <xf numFmtId="165" fontId="2" fillId="0" borderId="0" xfId="0" applyNumberFormat="1" applyFont="1" applyAlignment="1" applyProtection="1">
      <alignment horizontal="left" wrapText="1"/>
    </xf>
    <xf numFmtId="165" fontId="8" fillId="0" borderId="0" xfId="0" applyNumberFormat="1" applyFont="1" applyAlignment="1" applyProtection="1">
      <alignment horizontal="center" wrapText="1"/>
    </xf>
    <xf numFmtId="0" fontId="2" fillId="2" borderId="0" xfId="0" applyFont="1" applyFill="1" applyBorder="1" applyAlignment="1" applyProtection="1">
      <alignment wrapText="1"/>
    </xf>
    <xf numFmtId="165" fontId="6" fillId="0" borderId="1" xfId="0" applyNumberFormat="1" applyFont="1" applyBorder="1" applyAlignment="1" applyProtection="1">
      <alignment horizontal="center" wrapText="1"/>
    </xf>
    <xf numFmtId="165" fontId="4" fillId="0" borderId="1" xfId="0" applyNumberFormat="1" applyFont="1" applyBorder="1" applyAlignment="1" applyProtection="1">
      <alignment horizontal="center" wrapText="1"/>
    </xf>
    <xf numFmtId="165" fontId="8" fillId="0" borderId="1" xfId="1" applyNumberFormat="1" applyFont="1" applyBorder="1" applyAlignment="1" applyProtection="1">
      <alignment horizontal="center" wrapText="1"/>
    </xf>
    <xf numFmtId="165" fontId="7" fillId="0" borderId="1" xfId="0" applyNumberFormat="1" applyFont="1" applyBorder="1" applyAlignment="1" applyProtection="1">
      <alignment horizontal="center" wrapText="1"/>
    </xf>
    <xf numFmtId="165" fontId="8" fillId="0" borderId="1" xfId="0" applyNumberFormat="1" applyFont="1" applyBorder="1" applyAlignment="1" applyProtection="1">
      <alignment horizontal="center" wrapText="1"/>
    </xf>
    <xf numFmtId="0" fontId="13" fillId="0" borderId="0" xfId="0" applyFont="1" applyAlignment="1" applyProtection="1">
      <alignment wrapText="1"/>
    </xf>
    <xf numFmtId="164" fontId="7" fillId="0" borderId="0" xfId="1" applyNumberFormat="1" applyFont="1" applyBorder="1" applyAlignment="1" applyProtection="1">
      <alignment horizontal="center" wrapText="1"/>
    </xf>
    <xf numFmtId="164" fontId="8" fillId="0" borderId="0" xfId="0" applyNumberFormat="1" applyFont="1" applyAlignment="1" applyProtection="1">
      <alignment wrapText="1"/>
    </xf>
    <xf numFmtId="165" fontId="9" fillId="0" borderId="0" xfId="0" applyNumberFormat="1" applyFont="1" applyAlignment="1" applyProtection="1">
      <alignment horizontal="right" wrapText="1"/>
    </xf>
    <xf numFmtId="165" fontId="9" fillId="6" borderId="2" xfId="0" applyNumberFormat="1" applyFont="1" applyFill="1" applyBorder="1" applyAlignment="1" applyProtection="1">
      <alignment horizontal="right" wrapText="1"/>
    </xf>
    <xf numFmtId="164" fontId="4" fillId="0" borderId="0" xfId="0" applyNumberFormat="1" applyFont="1" applyAlignment="1" applyProtection="1">
      <alignment wrapText="1"/>
    </xf>
    <xf numFmtId="165" fontId="5" fillId="0" borderId="0" xfId="1" applyNumberFormat="1" applyFont="1" applyBorder="1" applyAlignment="1" applyProtection="1">
      <alignment wrapText="1"/>
    </xf>
    <xf numFmtId="165" fontId="3" fillId="10" borderId="0" xfId="0" applyNumberFormat="1" applyFont="1" applyFill="1" applyBorder="1" applyAlignment="1" applyProtection="1">
      <alignment wrapText="1"/>
    </xf>
    <xf numFmtId="165" fontId="10" fillId="0" borderId="0" xfId="0" applyNumberFormat="1" applyFont="1" applyAlignment="1" applyProtection="1">
      <alignment horizontal="right" wrapText="1"/>
    </xf>
    <xf numFmtId="165" fontId="3" fillId="2" borderId="0" xfId="0" applyNumberFormat="1" applyFont="1" applyFill="1" applyBorder="1" applyAlignment="1" applyProtection="1">
      <alignment wrapText="1"/>
    </xf>
    <xf numFmtId="164" fontId="26" fillId="0" borderId="0" xfId="0" applyNumberFormat="1" applyFont="1" applyAlignment="1" applyProtection="1">
      <alignment wrapText="1"/>
    </xf>
    <xf numFmtId="165" fontId="11" fillId="0" borderId="0" xfId="0" applyNumberFormat="1" applyFont="1" applyAlignment="1" applyProtection="1">
      <alignment horizontal="right" wrapText="1"/>
    </xf>
    <xf numFmtId="165" fontId="3" fillId="0" borderId="0" xfId="0" applyNumberFormat="1" applyFont="1" applyAlignment="1" applyProtection="1">
      <alignment horizontal="right" wrapText="1"/>
    </xf>
    <xf numFmtId="164" fontId="11" fillId="0" borderId="0" xfId="0" applyNumberFormat="1" applyFont="1" applyAlignment="1" applyProtection="1">
      <alignment wrapText="1"/>
    </xf>
    <xf numFmtId="165" fontId="10" fillId="3" borderId="2" xfId="0" applyNumberFormat="1" applyFont="1" applyFill="1" applyBorder="1" applyAlignment="1" applyProtection="1">
      <alignment horizontal="right" wrapText="1"/>
    </xf>
    <xf numFmtId="164" fontId="11" fillId="0" borderId="1" xfId="0" quotePrefix="1" applyNumberFormat="1" applyFont="1" applyBorder="1" applyAlignment="1" applyProtection="1">
      <alignment wrapText="1"/>
    </xf>
    <xf numFmtId="165" fontId="10" fillId="0" borderId="1" xfId="0" applyNumberFormat="1" applyFont="1" applyBorder="1" applyAlignment="1" applyProtection="1">
      <alignment horizontal="right" wrapText="1"/>
    </xf>
    <xf numFmtId="165" fontId="3" fillId="0" borderId="1" xfId="1" applyNumberFormat="1" applyFont="1" applyBorder="1" applyAlignment="1" applyProtection="1">
      <alignment wrapText="1"/>
    </xf>
    <xf numFmtId="165" fontId="3" fillId="0" borderId="1" xfId="0" applyNumberFormat="1" applyFont="1" applyBorder="1" applyAlignment="1" applyProtection="1">
      <alignment wrapText="1"/>
    </xf>
    <xf numFmtId="165" fontId="5" fillId="0" borderId="1" xfId="0" applyNumberFormat="1" applyFont="1" applyBorder="1" applyAlignment="1" applyProtection="1">
      <alignment wrapText="1"/>
    </xf>
    <xf numFmtId="0" fontId="3" fillId="0" borderId="1" xfId="0" applyFont="1" applyBorder="1" applyAlignment="1" applyProtection="1">
      <alignment wrapText="1"/>
    </xf>
    <xf numFmtId="0" fontId="22" fillId="0" borderId="0" xfId="0" applyFont="1" applyBorder="1" applyAlignment="1" applyProtection="1">
      <alignment wrapText="1"/>
    </xf>
    <xf numFmtId="164" fontId="2" fillId="0" borderId="3" xfId="0" applyNumberFormat="1" applyFont="1" applyBorder="1" applyAlignment="1" applyProtection="1">
      <alignment wrapText="1"/>
    </xf>
    <xf numFmtId="165" fontId="2" fillId="0" borderId="3" xfId="0" applyNumberFormat="1" applyFont="1" applyBorder="1" applyAlignment="1" applyProtection="1">
      <alignment wrapText="1"/>
    </xf>
    <xf numFmtId="165" fontId="3" fillId="0" borderId="3" xfId="1" applyNumberFormat="1" applyFont="1" applyBorder="1" applyAlignment="1" applyProtection="1">
      <alignment wrapText="1"/>
    </xf>
    <xf numFmtId="165" fontId="22" fillId="0" borderId="3" xfId="0" applyNumberFormat="1" applyFont="1" applyBorder="1" applyAlignment="1" applyProtection="1">
      <alignment wrapText="1"/>
    </xf>
    <xf numFmtId="165" fontId="3" fillId="0" borderId="3" xfId="0" applyNumberFormat="1" applyFont="1" applyBorder="1" applyAlignment="1" applyProtection="1">
      <alignment wrapText="1"/>
    </xf>
    <xf numFmtId="165" fontId="22" fillId="0" borderId="0" xfId="0" applyNumberFormat="1" applyFont="1" applyBorder="1" applyAlignment="1" applyProtection="1">
      <alignment wrapText="1"/>
    </xf>
    <xf numFmtId="0" fontId="22" fillId="0" borderId="3" xfId="0" applyFont="1" applyBorder="1" applyAlignment="1" applyProtection="1">
      <alignment wrapText="1"/>
    </xf>
    <xf numFmtId="165" fontId="12" fillId="0" borderId="0" xfId="0" applyNumberFormat="1" applyFont="1" applyAlignment="1" applyProtection="1">
      <alignment horizontal="right" wrapText="1"/>
    </xf>
    <xf numFmtId="164" fontId="8" fillId="0" borderId="1" xfId="0" applyNumberFormat="1" applyFont="1" applyBorder="1" applyAlignment="1" applyProtection="1">
      <alignment wrapText="1"/>
    </xf>
    <xf numFmtId="165" fontId="12" fillId="0" borderId="1" xfId="0" applyNumberFormat="1" applyFont="1" applyBorder="1" applyAlignment="1" applyProtection="1">
      <alignment horizontal="right" wrapText="1"/>
    </xf>
    <xf numFmtId="164" fontId="4" fillId="0" borderId="3" xfId="0" applyNumberFormat="1" applyFont="1" applyBorder="1" applyAlignment="1" applyProtection="1">
      <alignment wrapText="1"/>
    </xf>
    <xf numFmtId="165" fontId="4" fillId="0" borderId="3" xfId="0" applyNumberFormat="1" applyFont="1" applyBorder="1" applyAlignment="1" applyProtection="1">
      <alignment wrapText="1"/>
    </xf>
    <xf numFmtId="165" fontId="5" fillId="0" borderId="3" xfId="0" applyNumberFormat="1" applyFont="1" applyBorder="1" applyAlignment="1" applyProtection="1">
      <alignment wrapText="1"/>
    </xf>
    <xf numFmtId="0" fontId="3" fillId="0" borderId="3" xfId="0" applyFont="1" applyBorder="1" applyAlignment="1" applyProtection="1">
      <alignment wrapText="1"/>
    </xf>
    <xf numFmtId="164" fontId="13" fillId="0" borderId="0" xfId="0" applyNumberFormat="1" applyFont="1" applyAlignment="1" applyProtection="1">
      <alignment wrapText="1"/>
    </xf>
    <xf numFmtId="165" fontId="2" fillId="0" borderId="0" xfId="0" applyNumberFormat="1" applyFont="1" applyAlignment="1" applyProtection="1">
      <alignment horizontal="center" wrapText="1"/>
    </xf>
    <xf numFmtId="165" fontId="10" fillId="0" borderId="0" xfId="0" applyNumberFormat="1" applyFont="1" applyAlignment="1" applyProtection="1">
      <alignment wrapText="1"/>
    </xf>
    <xf numFmtId="164" fontId="10" fillId="0" borderId="0" xfId="0" applyNumberFormat="1" applyFont="1" applyAlignment="1" applyProtection="1">
      <alignment wrapText="1"/>
    </xf>
    <xf numFmtId="165" fontId="10" fillId="7" borderId="2" xfId="0" applyNumberFormat="1" applyFont="1" applyFill="1" applyBorder="1" applyAlignment="1" applyProtection="1">
      <alignment wrapText="1"/>
    </xf>
    <xf numFmtId="165" fontId="11" fillId="0" borderId="0" xfId="0" applyNumberFormat="1" applyFont="1" applyAlignment="1" applyProtection="1">
      <alignment wrapText="1"/>
    </xf>
    <xf numFmtId="165" fontId="10" fillId="0" borderId="1" xfId="1" applyNumberFormat="1" applyFont="1" applyBorder="1" applyAlignment="1" applyProtection="1">
      <alignment wrapText="1"/>
    </xf>
    <xf numFmtId="165" fontId="10" fillId="0" borderId="1" xfId="0" applyNumberFormat="1" applyFont="1" applyBorder="1" applyAlignment="1" applyProtection="1">
      <alignment wrapText="1"/>
    </xf>
    <xf numFmtId="164" fontId="2" fillId="0" borderId="4" xfId="0" applyNumberFormat="1" applyFont="1" applyBorder="1" applyAlignment="1" applyProtection="1">
      <alignment wrapText="1"/>
    </xf>
    <xf numFmtId="165" fontId="12" fillId="0" borderId="4" xfId="0" applyNumberFormat="1" applyFont="1" applyBorder="1" applyAlignment="1" applyProtection="1">
      <alignment wrapText="1"/>
    </xf>
    <xf numFmtId="165" fontId="3" fillId="0" borderId="4" xfId="1" applyNumberFormat="1" applyFont="1" applyBorder="1" applyAlignment="1" applyProtection="1">
      <alignment wrapText="1"/>
    </xf>
    <xf numFmtId="165" fontId="5" fillId="0" borderId="4" xfId="0" applyNumberFormat="1" applyFont="1" applyBorder="1" applyAlignment="1" applyProtection="1">
      <alignment wrapText="1"/>
    </xf>
    <xf numFmtId="165" fontId="3" fillId="0" borderId="4" xfId="0" applyNumberFormat="1" applyFont="1" applyBorder="1" applyAlignment="1" applyProtection="1">
      <alignment wrapText="1"/>
    </xf>
    <xf numFmtId="0" fontId="3" fillId="0" borderId="4" xfId="0" applyFont="1" applyBorder="1" applyAlignment="1" applyProtection="1">
      <alignment wrapText="1"/>
    </xf>
    <xf numFmtId="164" fontId="7" fillId="0" borderId="0" xfId="0" applyNumberFormat="1" applyFont="1" applyAlignment="1" applyProtection="1">
      <alignment horizontal="right" wrapText="1"/>
    </xf>
    <xf numFmtId="165" fontId="5" fillId="0" borderId="0" xfId="2" applyNumberFormat="1" applyFont="1" applyAlignment="1" applyProtection="1">
      <alignment wrapText="1"/>
    </xf>
    <xf numFmtId="165" fontId="5" fillId="0" borderId="0" xfId="2" applyNumberFormat="1" applyFont="1" applyFill="1" applyAlignment="1" applyProtection="1">
      <alignment wrapText="1"/>
    </xf>
    <xf numFmtId="164" fontId="3" fillId="0" borderId="0" xfId="0" applyNumberFormat="1" applyFont="1" applyAlignment="1" applyProtection="1">
      <alignment horizontal="left" wrapText="1"/>
    </xf>
    <xf numFmtId="165" fontId="3" fillId="0" borderId="0" xfId="0" applyNumberFormat="1" applyFont="1" applyAlignment="1" applyProtection="1">
      <alignment horizontal="left" wrapText="1"/>
    </xf>
    <xf numFmtId="165" fontId="7" fillId="0" borderId="0" xfId="1" applyNumberFormat="1" applyFont="1" applyBorder="1" applyAlignment="1" applyProtection="1">
      <alignment horizontal="center" wrapText="1"/>
    </xf>
    <xf numFmtId="165" fontId="2" fillId="10" borderId="0" xfId="0" applyNumberFormat="1" applyFont="1" applyFill="1" applyBorder="1" applyAlignment="1" applyProtection="1">
      <alignment horizontal="center" wrapText="1"/>
    </xf>
    <xf numFmtId="165" fontId="2" fillId="2" borderId="0" xfId="0" applyNumberFormat="1" applyFont="1" applyFill="1" applyBorder="1" applyAlignment="1" applyProtection="1">
      <alignment horizontal="center" wrapText="1"/>
    </xf>
    <xf numFmtId="165" fontId="8" fillId="0" borderId="0" xfId="1" applyNumberFormat="1" applyFont="1" applyAlignment="1" applyProtection="1">
      <alignment horizontal="center" wrapText="1"/>
    </xf>
    <xf numFmtId="165" fontId="7" fillId="0" borderId="0" xfId="0" applyNumberFormat="1" applyFont="1" applyAlignment="1" applyProtection="1">
      <alignment horizontal="center" wrapText="1"/>
    </xf>
    <xf numFmtId="0" fontId="3" fillId="0" borderId="0" xfId="0" applyFont="1" applyBorder="1" applyAlignment="1" applyProtection="1">
      <alignment vertical="center" wrapText="1"/>
    </xf>
    <xf numFmtId="165" fontId="5" fillId="0" borderId="0" xfId="1" applyNumberFormat="1" applyFont="1" applyAlignment="1" applyProtection="1">
      <alignment wrapText="1"/>
    </xf>
    <xf numFmtId="165" fontId="10" fillId="0" borderId="0" xfId="1" applyNumberFormat="1" applyFont="1" applyFill="1" applyAlignment="1" applyProtection="1">
      <alignment wrapText="1"/>
    </xf>
    <xf numFmtId="165" fontId="10" fillId="0" borderId="0" xfId="0" applyNumberFormat="1" applyFont="1" applyBorder="1" applyAlignment="1" applyProtection="1">
      <alignment wrapText="1"/>
    </xf>
    <xf numFmtId="165" fontId="10" fillId="3" borderId="2" xfId="0" applyNumberFormat="1" applyFont="1" applyFill="1" applyBorder="1" applyAlignment="1" applyProtection="1">
      <alignment wrapText="1"/>
    </xf>
    <xf numFmtId="165" fontId="10" fillId="0" borderId="0" xfId="0" applyNumberFormat="1" applyFont="1" applyBorder="1" applyAlignment="1" applyProtection="1">
      <alignment horizontal="center" wrapText="1"/>
    </xf>
    <xf numFmtId="165" fontId="4" fillId="3" borderId="2" xfId="0" applyNumberFormat="1" applyFont="1" applyFill="1" applyBorder="1" applyAlignment="1" applyProtection="1">
      <alignment horizontal="right" wrapText="1"/>
      <protection locked="0"/>
    </xf>
    <xf numFmtId="1" fontId="23" fillId="11" borderId="2" xfId="0" applyNumberFormat="1" applyFont="1" applyFill="1" applyBorder="1" applyAlignment="1" applyProtection="1">
      <alignment horizontal="right" wrapText="1"/>
      <protection locked="0"/>
    </xf>
    <xf numFmtId="165" fontId="9" fillId="11" borderId="2" xfId="0" applyNumberFormat="1" applyFont="1" applyFill="1" applyBorder="1" applyAlignment="1" applyProtection="1">
      <alignment horizontal="right" wrapText="1"/>
      <protection locked="0"/>
    </xf>
    <xf numFmtId="1" fontId="23" fillId="12" borderId="2" xfId="0" applyNumberFormat="1" applyFont="1" applyFill="1" applyBorder="1" applyAlignment="1" applyProtection="1">
      <alignment horizontal="right" wrapText="1"/>
      <protection locked="0"/>
    </xf>
    <xf numFmtId="165" fontId="9" fillId="12" borderId="2" xfId="0" applyNumberFormat="1" applyFont="1" applyFill="1" applyBorder="1" applyAlignment="1" applyProtection="1">
      <alignment horizontal="right" wrapText="1"/>
      <protection locked="0"/>
    </xf>
    <xf numFmtId="165" fontId="4" fillId="13" borderId="2" xfId="0" applyNumberFormat="1" applyFont="1" applyFill="1" applyBorder="1" applyAlignment="1" applyProtection="1">
      <alignment horizontal="right" wrapText="1"/>
      <protection locked="0"/>
    </xf>
    <xf numFmtId="165" fontId="30" fillId="13" borderId="2" xfId="0" applyNumberFormat="1" applyFont="1" applyFill="1" applyBorder="1" applyAlignment="1" applyProtection="1">
      <alignment horizontal="right" wrapText="1"/>
      <protection locked="0"/>
    </xf>
    <xf numFmtId="0" fontId="3" fillId="0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</cellXfs>
  <cellStyles count="6">
    <cellStyle name="Currency" xfId="1" builtinId="4"/>
    <cellStyle name="Currency 2" xfId="5" xr:uid="{734B02FD-D90D-42C7-9612-28FC74972AF0}"/>
    <cellStyle name="Excel Built-in Normal" xfId="3" xr:uid="{8974AB0D-C2C9-46D2-9854-17783FAD5E54}"/>
    <cellStyle name="Normal" xfId="0" builtinId="0"/>
    <cellStyle name="Percent" xfId="2" builtinId="5"/>
    <cellStyle name="Percent 2" xfId="4" xr:uid="{CBEDAD3C-FCFF-4CC7-AFE2-AF9D458D85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27551-8D4D-4366-ACA7-8A9412782196}">
  <dimension ref="A1:D13"/>
  <sheetViews>
    <sheetView tabSelected="1" workbookViewId="0">
      <selection activeCell="B7" sqref="B7:B8"/>
    </sheetView>
  </sheetViews>
  <sheetFormatPr defaultRowHeight="22.5" customHeight="1" x14ac:dyDescent="0.35"/>
  <cols>
    <col min="1" max="1" width="8.7265625" style="135"/>
    <col min="2" max="2" width="68.6328125" style="93" customWidth="1"/>
    <col min="3" max="3" width="2.1796875" style="93" customWidth="1"/>
    <col min="4" max="4" width="10.453125" style="135" customWidth="1"/>
    <col min="5" max="16384" width="8.7265625" style="93"/>
  </cols>
  <sheetData>
    <row r="1" spans="1:4" s="91" customFormat="1" ht="22.5" customHeight="1" x14ac:dyDescent="0.35">
      <c r="A1" s="134"/>
      <c r="B1" s="92" t="s">
        <v>76</v>
      </c>
      <c r="C1" s="92"/>
      <c r="D1" s="134"/>
    </row>
    <row r="3" spans="1:4" ht="26" customHeight="1" x14ac:dyDescent="0.35">
      <c r="A3" s="133" t="s">
        <v>66</v>
      </c>
      <c r="B3" s="120" t="s">
        <v>80</v>
      </c>
      <c r="D3" s="138" t="s">
        <v>71</v>
      </c>
    </row>
    <row r="4" spans="1:4" ht="26" customHeight="1" x14ac:dyDescent="0.35">
      <c r="A4" s="133"/>
      <c r="B4" s="120"/>
      <c r="D4" s="139"/>
    </row>
    <row r="5" spans="1:4" ht="26" customHeight="1" x14ac:dyDescent="0.35">
      <c r="A5" s="133" t="s">
        <v>67</v>
      </c>
      <c r="B5" s="120" t="s">
        <v>100</v>
      </c>
      <c r="C5" s="94"/>
      <c r="D5" s="281" t="s">
        <v>99</v>
      </c>
    </row>
    <row r="6" spans="1:4" ht="26" customHeight="1" x14ac:dyDescent="0.35">
      <c r="A6" s="133"/>
      <c r="B6" s="120"/>
      <c r="C6" s="94"/>
      <c r="D6" s="282"/>
    </row>
    <row r="7" spans="1:4" ht="26" customHeight="1" x14ac:dyDescent="0.35">
      <c r="A7" s="133" t="s">
        <v>68</v>
      </c>
      <c r="B7" s="120" t="s">
        <v>96</v>
      </c>
      <c r="C7" s="118"/>
      <c r="D7" s="140" t="s">
        <v>97</v>
      </c>
    </row>
    <row r="8" spans="1:4" ht="26" customHeight="1" x14ac:dyDescent="0.35">
      <c r="A8" s="133"/>
      <c r="B8" s="120"/>
      <c r="C8" s="118"/>
      <c r="D8" s="141"/>
    </row>
    <row r="9" spans="1:4" ht="26" customHeight="1" x14ac:dyDescent="0.35">
      <c r="A9" s="133" t="s">
        <v>69</v>
      </c>
      <c r="B9" s="120" t="s">
        <v>74</v>
      </c>
      <c r="C9" s="94"/>
      <c r="D9" s="142" t="s">
        <v>72</v>
      </c>
    </row>
    <row r="10" spans="1:4" ht="26" customHeight="1" x14ac:dyDescent="0.35">
      <c r="A10" s="133"/>
      <c r="B10" s="120"/>
      <c r="C10" s="94"/>
      <c r="D10" s="143"/>
    </row>
    <row r="11" spans="1:4" ht="26" customHeight="1" x14ac:dyDescent="0.35">
      <c r="A11" s="133" t="s">
        <v>82</v>
      </c>
      <c r="B11" s="120" t="s">
        <v>70</v>
      </c>
      <c r="C11" s="94"/>
      <c r="D11" s="136" t="s">
        <v>73</v>
      </c>
    </row>
    <row r="12" spans="1:4" ht="26" customHeight="1" x14ac:dyDescent="0.35">
      <c r="A12" s="133"/>
      <c r="B12" s="120"/>
      <c r="C12" s="94"/>
      <c r="D12" s="137"/>
    </row>
    <row r="13" spans="1:4" ht="45.5" customHeight="1" x14ac:dyDescent="0.35">
      <c r="A13" s="132" t="s">
        <v>95</v>
      </c>
      <c r="B13" s="94" t="s">
        <v>81</v>
      </c>
      <c r="D13" s="144" t="s">
        <v>75</v>
      </c>
    </row>
  </sheetData>
  <mergeCells count="15">
    <mergeCell ref="A3:A4"/>
    <mergeCell ref="A5:A6"/>
    <mergeCell ref="D9:D10"/>
    <mergeCell ref="B9:B10"/>
    <mergeCell ref="B11:B12"/>
    <mergeCell ref="D11:D12"/>
    <mergeCell ref="A9:A10"/>
    <mergeCell ref="A11:A12"/>
    <mergeCell ref="B5:B6"/>
    <mergeCell ref="D5:D6"/>
    <mergeCell ref="B3:B4"/>
    <mergeCell ref="A7:A8"/>
    <mergeCell ref="B7:B8"/>
    <mergeCell ref="D7:D8"/>
    <mergeCell ref="D3:D4"/>
  </mergeCell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1056F0-88E5-4D5A-B2C1-708951D1FE88}">
  <sheetPr>
    <pageSetUpPr fitToPage="1"/>
  </sheetPr>
  <dimension ref="A1:AC46"/>
  <sheetViews>
    <sheetView zoomScale="90" zoomScaleNormal="90" zoomScalePageLayoutView="40" workbookViewId="0">
      <selection activeCell="F3" sqref="F3"/>
    </sheetView>
  </sheetViews>
  <sheetFormatPr defaultColWidth="9.1796875" defaultRowHeight="15.5" x14ac:dyDescent="0.35"/>
  <cols>
    <col min="1" max="1" width="9.1796875" style="20"/>
    <col min="2" max="2" width="47.6328125" style="1" customWidth="1"/>
    <col min="3" max="3" width="2.6328125" style="111" customWidth="1"/>
    <col min="4" max="4" width="1.90625" style="126" customWidth="1"/>
    <col min="5" max="5" width="2.6328125" style="111" customWidth="1"/>
    <col min="6" max="6" width="21.6328125" style="54" customWidth="1"/>
    <col min="7" max="7" width="1.54296875" style="54" customWidth="1"/>
    <col min="8" max="8" width="12.453125" style="50" customWidth="1"/>
    <col min="9" max="9" width="2.6328125" style="111" customWidth="1"/>
    <col min="10" max="10" width="1.90625" style="126" customWidth="1"/>
    <col min="11" max="11" width="2.6328125" style="111" customWidth="1"/>
    <col min="12" max="12" width="21.6328125" style="54" customWidth="1"/>
    <col min="13" max="13" width="1.81640625" style="54" customWidth="1"/>
    <col min="14" max="14" width="10.453125" style="9" hidden="1" customWidth="1"/>
    <col min="15" max="15" width="12.36328125" style="54" customWidth="1"/>
    <col min="16" max="16" width="5.6328125" style="130" customWidth="1"/>
    <col min="17" max="17" width="21.6328125" style="54" customWidth="1"/>
    <col min="18" max="18" width="1.81640625" style="54" customWidth="1"/>
    <col min="19" max="19" width="12.36328125" style="54" customWidth="1"/>
    <col min="20" max="20" width="2.6328125" style="111" customWidth="1"/>
    <col min="21" max="21" width="1.90625" style="126" customWidth="1"/>
    <col min="22" max="22" width="2.6328125" style="111" customWidth="1"/>
    <col min="23" max="23" width="21.6328125" style="54" customWidth="1"/>
    <col min="24" max="24" width="1.81640625" style="54" customWidth="1"/>
    <col min="25" max="25" width="12.54296875" style="54" customWidth="1"/>
    <col min="26" max="26" width="5.6328125" style="130" customWidth="1"/>
    <col min="27" max="27" width="21.6328125" style="54" customWidth="1"/>
    <col min="28" max="28" width="1.81640625" style="54" customWidth="1"/>
    <col min="29" max="29" width="12.54296875" style="54" customWidth="1"/>
    <col min="30" max="16384" width="9.1796875" style="1"/>
  </cols>
  <sheetData>
    <row r="1" spans="1:29" x14ac:dyDescent="0.35">
      <c r="C1" s="109"/>
      <c r="E1" s="109"/>
      <c r="I1" s="109"/>
      <c r="K1" s="109"/>
      <c r="T1" s="109"/>
      <c r="V1" s="109"/>
    </row>
    <row r="2" spans="1:29" ht="20.25" customHeight="1" x14ac:dyDescent="0.45">
      <c r="A2" s="4"/>
      <c r="B2" s="49" t="s">
        <v>47</v>
      </c>
      <c r="C2" s="110"/>
      <c r="D2" s="127"/>
      <c r="E2" s="110"/>
      <c r="F2" s="145"/>
      <c r="G2" s="55"/>
      <c r="H2" s="51"/>
      <c r="I2" s="110"/>
      <c r="J2" s="127"/>
      <c r="K2" s="110"/>
      <c r="L2" s="55"/>
      <c r="M2" s="55"/>
      <c r="N2" s="55"/>
      <c r="O2" s="70"/>
      <c r="Q2" s="71"/>
      <c r="R2" s="71"/>
      <c r="S2" s="72"/>
      <c r="T2" s="110"/>
      <c r="U2" s="127"/>
      <c r="V2" s="110"/>
      <c r="W2" s="71"/>
      <c r="X2" s="71"/>
      <c r="Y2" s="72"/>
      <c r="AA2" s="71"/>
      <c r="AB2" s="71"/>
      <c r="AC2" s="72"/>
    </row>
    <row r="3" spans="1:29" ht="50" x14ac:dyDescent="0.5">
      <c r="C3" s="110"/>
      <c r="D3" s="127"/>
      <c r="E3" s="110"/>
      <c r="F3" s="56" t="s">
        <v>43</v>
      </c>
      <c r="G3" s="73"/>
      <c r="H3" s="74" t="s">
        <v>24</v>
      </c>
      <c r="I3" s="110"/>
      <c r="J3" s="127"/>
      <c r="K3" s="110"/>
      <c r="L3" s="56" t="s">
        <v>25</v>
      </c>
      <c r="N3" s="75" t="s">
        <v>0</v>
      </c>
      <c r="O3" s="76" t="s">
        <v>26</v>
      </c>
      <c r="Q3" s="56" t="s">
        <v>27</v>
      </c>
      <c r="S3" s="76" t="s">
        <v>28</v>
      </c>
      <c r="T3" s="110"/>
      <c r="U3" s="127"/>
      <c r="V3" s="110"/>
      <c r="W3" s="56" t="s">
        <v>78</v>
      </c>
      <c r="Y3" s="76" t="s">
        <v>62</v>
      </c>
      <c r="AA3" s="56" t="s">
        <v>79</v>
      </c>
      <c r="AC3" s="76" t="s">
        <v>62</v>
      </c>
    </row>
    <row r="4" spans="1:29" ht="30" customHeight="1" x14ac:dyDescent="0.4">
      <c r="B4" s="22" t="s">
        <v>1</v>
      </c>
      <c r="C4" s="107"/>
      <c r="E4" s="107"/>
      <c r="I4" s="107"/>
      <c r="K4" s="107"/>
      <c r="T4" s="107"/>
      <c r="V4" s="107"/>
    </row>
    <row r="5" spans="1:29" ht="24" customHeight="1" x14ac:dyDescent="0.5">
      <c r="A5" s="20" t="s">
        <v>2</v>
      </c>
      <c r="B5" s="5" t="s">
        <v>3</v>
      </c>
      <c r="F5" s="166"/>
      <c r="G5" s="77"/>
      <c r="H5" s="50">
        <f>F5/12</f>
        <v>0</v>
      </c>
      <c r="L5" s="57" t="e">
        <f>VLOOKUP(F2,'2023 Minister Salary Table'!B4:E44,2,FALSE)</f>
        <v>#N/A</v>
      </c>
      <c r="N5" s="9" t="e">
        <f>L5-F5</f>
        <v>#N/A</v>
      </c>
      <c r="O5" s="54" t="e">
        <f>L5/12</f>
        <v>#N/A</v>
      </c>
      <c r="Q5" s="57" t="e">
        <f>VLOOKUP(F2,'2023 Minister Salary Table'!B4:E44,4,FALSE)</f>
        <v>#N/A</v>
      </c>
      <c r="S5" s="54" t="e">
        <f>Q5/12</f>
        <v>#N/A</v>
      </c>
      <c r="W5" s="167"/>
      <c r="Y5" s="54">
        <f>W5/12</f>
        <v>0</v>
      </c>
      <c r="AA5" s="167"/>
      <c r="AC5" s="54">
        <f>AA5/12</f>
        <v>0</v>
      </c>
    </row>
    <row r="6" spans="1:29" ht="6" customHeight="1" x14ac:dyDescent="0.4">
      <c r="B6" s="7"/>
      <c r="C6" s="108"/>
      <c r="D6" s="128"/>
      <c r="E6" s="108"/>
      <c r="F6" s="58"/>
      <c r="G6" s="58"/>
      <c r="I6" s="108"/>
      <c r="J6" s="128"/>
      <c r="K6" s="108"/>
      <c r="L6" s="58"/>
      <c r="Q6" s="58"/>
      <c r="T6" s="108"/>
      <c r="U6" s="128"/>
      <c r="V6" s="108"/>
      <c r="W6" s="58"/>
      <c r="AA6" s="58"/>
    </row>
    <row r="7" spans="1:29" ht="24" customHeight="1" x14ac:dyDescent="0.4">
      <c r="A7" s="20" t="s">
        <v>4</v>
      </c>
      <c r="B7" s="5" t="s">
        <v>63</v>
      </c>
      <c r="C7" s="108"/>
      <c r="D7" s="128"/>
      <c r="E7" s="108"/>
      <c r="F7" s="54">
        <f>F5*0.3</f>
        <v>0</v>
      </c>
      <c r="G7" s="58"/>
      <c r="H7" s="50">
        <f>F7/12</f>
        <v>0</v>
      </c>
      <c r="I7" s="108"/>
      <c r="J7" s="128"/>
      <c r="K7" s="108"/>
      <c r="L7" s="54" t="e">
        <f>L5*0.3</f>
        <v>#N/A</v>
      </c>
      <c r="N7" s="9" t="e">
        <f>L7-F7</f>
        <v>#N/A</v>
      </c>
      <c r="O7" s="54" t="e">
        <f>L7/12</f>
        <v>#N/A</v>
      </c>
      <c r="Q7" s="54" t="e">
        <f>Q5*0.3</f>
        <v>#N/A</v>
      </c>
      <c r="S7" s="54" t="e">
        <f>Q7/12</f>
        <v>#N/A</v>
      </c>
      <c r="T7" s="108"/>
      <c r="U7" s="128"/>
      <c r="V7" s="108"/>
      <c r="W7" s="54">
        <f>W5*0.3</f>
        <v>0</v>
      </c>
      <c r="Y7" s="54">
        <f>W7/12</f>
        <v>0</v>
      </c>
      <c r="AA7" s="54">
        <f>AA5*0.3</f>
        <v>0</v>
      </c>
      <c r="AC7" s="54">
        <f>AA7/12</f>
        <v>0</v>
      </c>
    </row>
    <row r="8" spans="1:29" ht="16.5" customHeight="1" x14ac:dyDescent="0.35">
      <c r="B8" s="117" t="s">
        <v>5</v>
      </c>
      <c r="C8" s="108"/>
      <c r="D8" s="128"/>
      <c r="E8" s="108"/>
      <c r="F8" s="78"/>
      <c r="G8" s="59"/>
      <c r="I8" s="108"/>
      <c r="J8" s="128"/>
      <c r="K8" s="108"/>
      <c r="L8" s="59"/>
      <c r="Q8" s="59"/>
      <c r="T8" s="108"/>
      <c r="U8" s="128"/>
      <c r="V8" s="108"/>
      <c r="W8" s="59"/>
      <c r="AA8" s="59"/>
    </row>
    <row r="9" spans="1:29" ht="6" customHeight="1" x14ac:dyDescent="0.35">
      <c r="B9" s="8"/>
      <c r="C9" s="108"/>
      <c r="D9" s="128"/>
      <c r="E9" s="108"/>
      <c r="F9" s="78"/>
      <c r="G9" s="59"/>
      <c r="I9" s="108"/>
      <c r="J9" s="128"/>
      <c r="K9" s="108"/>
      <c r="L9" s="59"/>
      <c r="Q9" s="59"/>
      <c r="T9" s="108"/>
      <c r="U9" s="128"/>
      <c r="V9" s="108"/>
      <c r="W9" s="59"/>
      <c r="AA9" s="59"/>
    </row>
    <row r="10" spans="1:29" ht="24" customHeight="1" x14ac:dyDescent="0.4">
      <c r="A10" s="20" t="s">
        <v>6</v>
      </c>
      <c r="B10" s="5" t="s">
        <v>13</v>
      </c>
      <c r="C10" s="108"/>
      <c r="D10" s="128"/>
      <c r="E10" s="108"/>
      <c r="F10" s="168"/>
      <c r="G10" s="59"/>
      <c r="H10" s="50">
        <f>F10/12</f>
        <v>0</v>
      </c>
      <c r="I10" s="108"/>
      <c r="J10" s="128"/>
      <c r="K10" s="108"/>
      <c r="L10" s="157"/>
      <c r="O10" s="54">
        <f>M10/12</f>
        <v>0</v>
      </c>
      <c r="Q10" s="157"/>
      <c r="S10" s="54">
        <f>Q10/12</f>
        <v>0</v>
      </c>
      <c r="T10" s="108"/>
      <c r="U10" s="128"/>
      <c r="V10" s="108"/>
      <c r="W10" s="157"/>
      <c r="Y10" s="54">
        <f>W10/12</f>
        <v>0</v>
      </c>
      <c r="AA10" s="157"/>
      <c r="AC10" s="54">
        <f>AA10/12</f>
        <v>0</v>
      </c>
    </row>
    <row r="11" spans="1:29" ht="6" customHeight="1" x14ac:dyDescent="0.35">
      <c r="C11" s="108"/>
      <c r="D11" s="128"/>
      <c r="E11" s="108"/>
      <c r="F11" s="78"/>
      <c r="G11" s="59"/>
      <c r="I11" s="108"/>
      <c r="J11" s="128"/>
      <c r="K11" s="108"/>
      <c r="L11" s="59"/>
      <c r="Q11" s="59"/>
      <c r="T11" s="108"/>
      <c r="U11" s="128"/>
      <c r="V11" s="108"/>
      <c r="W11" s="59"/>
      <c r="AA11" s="59"/>
    </row>
    <row r="12" spans="1:29" ht="24" customHeight="1" x14ac:dyDescent="0.4">
      <c r="A12" s="20" t="s">
        <v>7</v>
      </c>
      <c r="B12" s="5" t="s">
        <v>64</v>
      </c>
      <c r="C12" s="108"/>
      <c r="D12" s="128"/>
      <c r="E12" s="108"/>
      <c r="F12" s="58">
        <f>(F5+F7+F10)*7.65%</f>
        <v>0</v>
      </c>
      <c r="G12" s="58"/>
      <c r="H12" s="50">
        <f>F12/12</f>
        <v>0</v>
      </c>
      <c r="I12" s="108"/>
      <c r="J12" s="128"/>
      <c r="K12" s="108"/>
      <c r="L12" s="58" t="e">
        <f>(L5+L7+L10)*7.65%</f>
        <v>#N/A</v>
      </c>
      <c r="N12" s="9" t="e">
        <f>L12-F12</f>
        <v>#N/A</v>
      </c>
      <c r="O12" s="54" t="e">
        <f>L12/12</f>
        <v>#N/A</v>
      </c>
      <c r="Q12" s="58" t="e">
        <f>(Q5+Q7+Q10)*7.65%</f>
        <v>#N/A</v>
      </c>
      <c r="S12" s="54" t="e">
        <f>Q12/12</f>
        <v>#N/A</v>
      </c>
      <c r="T12" s="108"/>
      <c r="U12" s="128"/>
      <c r="V12" s="108"/>
      <c r="W12" s="58">
        <f>(W5+W7+W10)*7.65%</f>
        <v>0</v>
      </c>
      <c r="Y12" s="54">
        <f>W12/12</f>
        <v>0</v>
      </c>
      <c r="AA12" s="58">
        <f>(AA5+AA7+AA10)*7.65%</f>
        <v>0</v>
      </c>
      <c r="AC12" s="54">
        <f>AA12/12</f>
        <v>0</v>
      </c>
    </row>
    <row r="13" spans="1:29" s="19" customFormat="1" ht="18" x14ac:dyDescent="0.4">
      <c r="A13" s="20"/>
      <c r="B13" s="24" t="s">
        <v>42</v>
      </c>
      <c r="C13" s="108"/>
      <c r="D13" s="128"/>
      <c r="E13" s="108"/>
      <c r="F13" s="61"/>
      <c r="G13" s="61"/>
      <c r="H13" s="79"/>
      <c r="I13" s="108"/>
      <c r="J13" s="128"/>
      <c r="K13" s="108"/>
      <c r="L13" s="61"/>
      <c r="M13" s="80"/>
      <c r="N13" s="18"/>
      <c r="O13" s="80"/>
      <c r="P13" s="130"/>
      <c r="Q13" s="61"/>
      <c r="R13" s="80"/>
      <c r="S13" s="80"/>
      <c r="T13" s="108"/>
      <c r="U13" s="128"/>
      <c r="V13" s="108"/>
      <c r="W13" s="61"/>
      <c r="X13" s="80"/>
      <c r="Y13" s="80"/>
      <c r="Z13" s="130"/>
      <c r="AA13" s="61"/>
      <c r="AB13" s="80"/>
      <c r="AC13" s="80"/>
    </row>
    <row r="14" spans="1:29" s="48" customFormat="1" ht="40.5" x14ac:dyDescent="0.45">
      <c r="A14" s="45" t="s">
        <v>14</v>
      </c>
      <c r="B14" s="46" t="s">
        <v>29</v>
      </c>
      <c r="C14" s="108"/>
      <c r="D14" s="128"/>
      <c r="E14" s="108"/>
      <c r="F14" s="62">
        <f>SUM(F5:F13)</f>
        <v>0</v>
      </c>
      <c r="G14" s="62"/>
      <c r="H14" s="81">
        <f>F14/12</f>
        <v>0</v>
      </c>
      <c r="I14" s="108"/>
      <c r="J14" s="128"/>
      <c r="K14" s="108"/>
      <c r="L14" s="62" t="e">
        <f>SUM(L5:L13)</f>
        <v>#N/A</v>
      </c>
      <c r="M14" s="47"/>
      <c r="N14" s="47" t="e">
        <f>L14-F14</f>
        <v>#N/A</v>
      </c>
      <c r="O14" s="82" t="e">
        <f>L14/12</f>
        <v>#N/A</v>
      </c>
      <c r="P14" s="131"/>
      <c r="Q14" s="62" t="e">
        <f>SUM(Q5:Q13)</f>
        <v>#N/A</v>
      </c>
      <c r="R14" s="47"/>
      <c r="S14" s="82" t="e">
        <f>Q14/12</f>
        <v>#N/A</v>
      </c>
      <c r="T14" s="108"/>
      <c r="U14" s="128"/>
      <c r="V14" s="108"/>
      <c r="W14" s="62">
        <f>SUM(W5:W13)</f>
        <v>0</v>
      </c>
      <c r="X14" s="47"/>
      <c r="Y14" s="82">
        <f>W14/12</f>
        <v>0</v>
      </c>
      <c r="Z14" s="131"/>
      <c r="AA14" s="62">
        <f>SUM(AA5:AA13)</f>
        <v>0</v>
      </c>
      <c r="AB14" s="47"/>
      <c r="AC14" s="82">
        <f>AA14/12</f>
        <v>0</v>
      </c>
    </row>
    <row r="15" spans="1:29" ht="22.5" x14ac:dyDescent="0.45">
      <c r="B15" s="5"/>
      <c r="C15" s="108"/>
      <c r="D15" s="128"/>
      <c r="E15" s="108"/>
      <c r="F15" s="63"/>
      <c r="G15" s="63"/>
      <c r="I15" s="108"/>
      <c r="J15" s="128"/>
      <c r="K15" s="108"/>
      <c r="L15" s="63"/>
      <c r="Q15" s="63"/>
      <c r="T15" s="108"/>
      <c r="U15" s="128"/>
      <c r="V15" s="108"/>
      <c r="W15" s="63"/>
      <c r="AA15" s="63"/>
    </row>
    <row r="16" spans="1:29" ht="30" customHeight="1" x14ac:dyDescent="0.45">
      <c r="B16" s="22" t="s">
        <v>21</v>
      </c>
      <c r="C16" s="108"/>
      <c r="D16" s="128"/>
      <c r="E16" s="108"/>
      <c r="F16" s="63"/>
      <c r="G16" s="63"/>
      <c r="I16" s="108"/>
      <c r="J16" s="128"/>
      <c r="K16" s="108"/>
      <c r="L16" s="63"/>
      <c r="Q16" s="63"/>
      <c r="T16" s="108"/>
      <c r="U16" s="128"/>
      <c r="V16" s="108"/>
      <c r="W16" s="63"/>
      <c r="AA16" s="63"/>
    </row>
    <row r="17" spans="1:29" s="156" customFormat="1" ht="24" customHeight="1" x14ac:dyDescent="0.45">
      <c r="A17" s="146" t="s">
        <v>8</v>
      </c>
      <c r="B17" s="147" t="s">
        <v>94</v>
      </c>
      <c r="C17" s="148"/>
      <c r="D17" s="149"/>
      <c r="E17" s="148"/>
      <c r="F17" s="150"/>
      <c r="G17" s="151"/>
      <c r="H17" s="152">
        <f>F17/12</f>
        <v>0</v>
      </c>
      <c r="I17" s="148"/>
      <c r="J17" s="149"/>
      <c r="K17" s="148"/>
      <c r="L17" s="150"/>
      <c r="M17" s="153"/>
      <c r="N17" s="154"/>
      <c r="O17" s="153">
        <f>L17/12</f>
        <v>0</v>
      </c>
      <c r="P17" s="155"/>
      <c r="Q17" s="150"/>
      <c r="R17" s="153"/>
      <c r="S17" s="153">
        <f>Q17/12</f>
        <v>0</v>
      </c>
      <c r="T17" s="148"/>
      <c r="U17" s="149"/>
      <c r="V17" s="148"/>
      <c r="W17" s="150"/>
      <c r="X17" s="153"/>
      <c r="Y17" s="153">
        <f>W17/12</f>
        <v>0</v>
      </c>
      <c r="Z17" s="155"/>
      <c r="AA17" s="150"/>
      <c r="AB17" s="153"/>
      <c r="AC17" s="153">
        <f>AA17/12</f>
        <v>0</v>
      </c>
    </row>
    <row r="18" spans="1:29" ht="6" customHeight="1" x14ac:dyDescent="0.45">
      <c r="B18" s="4"/>
      <c r="C18" s="108"/>
      <c r="D18" s="128"/>
      <c r="E18" s="108"/>
      <c r="F18" s="63"/>
      <c r="G18" s="63"/>
      <c r="I18" s="108"/>
      <c r="J18" s="128"/>
      <c r="K18" s="108"/>
      <c r="L18" s="63"/>
      <c r="Q18" s="63"/>
      <c r="T18" s="108"/>
      <c r="U18" s="128"/>
      <c r="V18" s="108"/>
      <c r="W18" s="63"/>
      <c r="AA18" s="63"/>
    </row>
    <row r="19" spans="1:29" s="156" customFormat="1" ht="24" customHeight="1" x14ac:dyDescent="0.45">
      <c r="A19" s="146" t="s">
        <v>9</v>
      </c>
      <c r="B19" s="147" t="s">
        <v>22</v>
      </c>
      <c r="C19" s="148"/>
      <c r="D19" s="149"/>
      <c r="E19" s="148"/>
      <c r="F19" s="157"/>
      <c r="G19" s="151"/>
      <c r="H19" s="152">
        <f>F19/12</f>
        <v>0</v>
      </c>
      <c r="I19" s="148"/>
      <c r="J19" s="149"/>
      <c r="K19" s="148"/>
      <c r="L19" s="157"/>
      <c r="M19" s="153"/>
      <c r="N19" s="154"/>
      <c r="O19" s="153">
        <f>M19/12</f>
        <v>0</v>
      </c>
      <c r="P19" s="155"/>
      <c r="Q19" s="157"/>
      <c r="R19" s="153"/>
      <c r="S19" s="153">
        <f>Q19/12</f>
        <v>0</v>
      </c>
      <c r="T19" s="148"/>
      <c r="U19" s="149"/>
      <c r="V19" s="148"/>
      <c r="W19" s="157"/>
      <c r="X19" s="153"/>
      <c r="Y19" s="153">
        <f>W19/12</f>
        <v>0</v>
      </c>
      <c r="Z19" s="155"/>
      <c r="AA19" s="157"/>
      <c r="AB19" s="153"/>
      <c r="AC19" s="153">
        <f>AA19/12</f>
        <v>0</v>
      </c>
    </row>
    <row r="20" spans="1:29" ht="6" customHeight="1" x14ac:dyDescent="0.45">
      <c r="B20" s="5"/>
      <c r="C20" s="108"/>
      <c r="D20" s="128"/>
      <c r="E20" s="108"/>
      <c r="F20" s="63"/>
      <c r="G20" s="63"/>
      <c r="I20" s="108"/>
      <c r="J20" s="128"/>
      <c r="K20" s="108"/>
      <c r="L20" s="63"/>
      <c r="Q20" s="63"/>
      <c r="T20" s="108"/>
      <c r="U20" s="128"/>
      <c r="V20" s="108"/>
      <c r="W20" s="63"/>
      <c r="AA20" s="63"/>
    </row>
    <row r="21" spans="1:29" s="163" customFormat="1" ht="24" customHeight="1" x14ac:dyDescent="0.45">
      <c r="A21" s="146" t="s">
        <v>10</v>
      </c>
      <c r="B21" s="158" t="s">
        <v>23</v>
      </c>
      <c r="C21" s="148"/>
      <c r="D21" s="149"/>
      <c r="E21" s="148"/>
      <c r="F21" s="157"/>
      <c r="G21" s="159"/>
      <c r="H21" s="160">
        <f>F21/12</f>
        <v>0</v>
      </c>
      <c r="I21" s="148"/>
      <c r="J21" s="149"/>
      <c r="K21" s="148"/>
      <c r="L21" s="157"/>
      <c r="M21" s="161"/>
      <c r="N21" s="162"/>
      <c r="O21" s="161">
        <f>M21/12</f>
        <v>0</v>
      </c>
      <c r="P21" s="155"/>
      <c r="Q21" s="157"/>
      <c r="R21" s="161"/>
      <c r="S21" s="161">
        <f>Q21/12</f>
        <v>0</v>
      </c>
      <c r="T21" s="148"/>
      <c r="U21" s="149"/>
      <c r="V21" s="148"/>
      <c r="W21" s="157"/>
      <c r="X21" s="161"/>
      <c r="Y21" s="161">
        <f>W21/12</f>
        <v>0</v>
      </c>
      <c r="Z21" s="155"/>
      <c r="AA21" s="157"/>
      <c r="AB21" s="161"/>
      <c r="AC21" s="161">
        <f>AA21/12</f>
        <v>0</v>
      </c>
    </row>
    <row r="22" spans="1:29" s="21" customFormat="1" ht="35" x14ac:dyDescent="0.35">
      <c r="A22" s="20" t="s">
        <v>11</v>
      </c>
      <c r="B22" s="12" t="s">
        <v>41</v>
      </c>
      <c r="C22" s="108"/>
      <c r="D22" s="128"/>
      <c r="E22" s="108"/>
      <c r="F22" s="64">
        <f>SUM(F17:F21)</f>
        <v>0</v>
      </c>
      <c r="G22" s="64"/>
      <c r="H22" s="81">
        <f>F22/12</f>
        <v>0</v>
      </c>
      <c r="I22" s="108"/>
      <c r="J22" s="128"/>
      <c r="K22" s="108"/>
      <c r="L22" s="64">
        <f>SUM(L17:L21)</f>
        <v>0</v>
      </c>
      <c r="M22" s="82"/>
      <c r="N22" s="13">
        <f>L22-F22</f>
        <v>0</v>
      </c>
      <c r="O22" s="82">
        <f>L22/12</f>
        <v>0</v>
      </c>
      <c r="P22" s="130"/>
      <c r="Q22" s="64">
        <f>SUM(Q17:Q21)</f>
        <v>0</v>
      </c>
      <c r="R22" s="82"/>
      <c r="S22" s="82">
        <f>Q22/12</f>
        <v>0</v>
      </c>
      <c r="T22" s="108"/>
      <c r="U22" s="128"/>
      <c r="V22" s="108"/>
      <c r="W22" s="64">
        <f>SUM(W17:W21)</f>
        <v>0</v>
      </c>
      <c r="X22" s="82"/>
      <c r="Y22" s="82">
        <f>W22/12</f>
        <v>0</v>
      </c>
      <c r="Z22" s="130"/>
      <c r="AA22" s="64">
        <f>SUM(AA17:AA21)</f>
        <v>0</v>
      </c>
      <c r="AB22" s="82"/>
      <c r="AC22" s="82">
        <f>AA22/12</f>
        <v>0</v>
      </c>
    </row>
    <row r="23" spans="1:29" x14ac:dyDescent="0.35">
      <c r="B23" s="10"/>
      <c r="C23" s="108"/>
      <c r="D23" s="128"/>
      <c r="E23" s="108"/>
      <c r="I23" s="108"/>
      <c r="J23" s="128"/>
      <c r="K23" s="108"/>
      <c r="T23" s="108"/>
      <c r="U23" s="128"/>
      <c r="V23" s="108"/>
    </row>
    <row r="24" spans="1:29" ht="18.75" hidden="1" customHeight="1" x14ac:dyDescent="0.35">
      <c r="B24" s="10"/>
      <c r="C24" s="108"/>
      <c r="D24" s="128"/>
      <c r="E24" s="108"/>
      <c r="I24" s="108"/>
      <c r="J24" s="128"/>
      <c r="K24" s="108"/>
      <c r="T24" s="108"/>
      <c r="U24" s="128"/>
      <c r="V24" s="108"/>
    </row>
    <row r="25" spans="1:29" ht="30" customHeight="1" x14ac:dyDescent="0.4">
      <c r="B25" s="23" t="s">
        <v>30</v>
      </c>
      <c r="C25" s="108"/>
      <c r="D25" s="128"/>
      <c r="E25" s="108"/>
      <c r="F25" s="65"/>
      <c r="G25" s="65"/>
      <c r="I25" s="108"/>
      <c r="J25" s="128"/>
      <c r="K25" s="108"/>
      <c r="L25" s="65"/>
      <c r="Q25" s="65"/>
      <c r="T25" s="108"/>
      <c r="U25" s="128"/>
      <c r="V25" s="108"/>
      <c r="W25" s="65"/>
      <c r="AA25" s="65"/>
    </row>
    <row r="26" spans="1:29" ht="24" customHeight="1" x14ac:dyDescent="0.4">
      <c r="A26" s="20" t="s">
        <v>16</v>
      </c>
      <c r="B26" s="5" t="s">
        <v>15</v>
      </c>
      <c r="C26" s="108"/>
      <c r="D26" s="128"/>
      <c r="E26" s="108"/>
      <c r="F26" s="66">
        <f>0.1*F14</f>
        <v>0</v>
      </c>
      <c r="G26" s="66"/>
      <c r="H26" s="50">
        <f>F26/12</f>
        <v>0</v>
      </c>
      <c r="I26" s="108"/>
      <c r="J26" s="128"/>
      <c r="K26" s="108"/>
      <c r="L26" s="66" t="e">
        <f>0.1*L14</f>
        <v>#N/A</v>
      </c>
      <c r="N26" s="9" t="e">
        <f>L26-F26</f>
        <v>#N/A</v>
      </c>
      <c r="O26" s="54" t="e">
        <f>L26/12</f>
        <v>#N/A</v>
      </c>
      <c r="Q26" s="66" t="e">
        <f>0.1*Q14</f>
        <v>#N/A</v>
      </c>
      <c r="S26" s="54" t="e">
        <f>Q26/12</f>
        <v>#N/A</v>
      </c>
      <c r="T26" s="108"/>
      <c r="U26" s="128"/>
      <c r="V26" s="108"/>
      <c r="W26" s="66">
        <f>0.1*W14</f>
        <v>0</v>
      </c>
      <c r="Y26" s="54">
        <f>W26/12</f>
        <v>0</v>
      </c>
      <c r="AA26" s="66">
        <f>0.1*AA14</f>
        <v>0</v>
      </c>
      <c r="AC26" s="54">
        <f>AA26/12</f>
        <v>0</v>
      </c>
    </row>
    <row r="27" spans="1:29" ht="6" customHeight="1" x14ac:dyDescent="0.4">
      <c r="B27" s="11"/>
      <c r="C27" s="108"/>
      <c r="D27" s="128"/>
      <c r="E27" s="108"/>
      <c r="F27" s="66"/>
      <c r="G27" s="66"/>
      <c r="I27" s="108"/>
      <c r="J27" s="128"/>
      <c r="K27" s="108"/>
      <c r="L27" s="66"/>
      <c r="Q27" s="66"/>
      <c r="T27" s="108"/>
      <c r="U27" s="128"/>
      <c r="V27" s="108"/>
      <c r="W27" s="66"/>
      <c r="AA27" s="66"/>
    </row>
    <row r="28" spans="1:29" s="156" customFormat="1" ht="24" customHeight="1" x14ac:dyDescent="0.4">
      <c r="A28" s="146" t="s">
        <v>17</v>
      </c>
      <c r="B28" s="147" t="s">
        <v>87</v>
      </c>
      <c r="C28" s="148"/>
      <c r="D28" s="149"/>
      <c r="E28" s="148"/>
      <c r="F28" s="164"/>
      <c r="G28" s="165"/>
      <c r="H28" s="152">
        <f>F28/12</f>
        <v>0</v>
      </c>
      <c r="I28" s="148"/>
      <c r="J28" s="149"/>
      <c r="K28" s="148"/>
      <c r="L28" s="164"/>
      <c r="M28" s="153"/>
      <c r="N28" s="154">
        <f>L28-F28</f>
        <v>0</v>
      </c>
      <c r="O28" s="153">
        <f>L28/12</f>
        <v>0</v>
      </c>
      <c r="P28" s="155"/>
      <c r="Q28" s="164"/>
      <c r="R28" s="153"/>
      <c r="S28" s="153">
        <f>Q28/12</f>
        <v>0</v>
      </c>
      <c r="T28" s="148"/>
      <c r="U28" s="149"/>
      <c r="V28" s="148"/>
      <c r="W28" s="164"/>
      <c r="X28" s="153"/>
      <c r="Y28" s="153">
        <f>W28/12</f>
        <v>0</v>
      </c>
      <c r="Z28" s="155"/>
      <c r="AA28" s="164"/>
      <c r="AB28" s="153"/>
      <c r="AC28" s="153">
        <f>AA28/12</f>
        <v>0</v>
      </c>
    </row>
    <row r="29" spans="1:29" ht="6" customHeight="1" x14ac:dyDescent="0.4">
      <c r="B29" s="11"/>
      <c r="C29" s="108"/>
      <c r="D29" s="128"/>
      <c r="E29" s="108"/>
      <c r="F29" s="67"/>
      <c r="G29" s="67"/>
      <c r="I29" s="108"/>
      <c r="J29" s="128"/>
      <c r="K29" s="108"/>
      <c r="L29" s="67"/>
      <c r="Q29" s="67"/>
      <c r="T29" s="108"/>
      <c r="U29" s="128"/>
      <c r="V29" s="108"/>
      <c r="W29" s="67"/>
      <c r="AA29" s="67"/>
    </row>
    <row r="30" spans="1:29" s="19" customFormat="1" ht="24" customHeight="1" x14ac:dyDescent="0.4">
      <c r="A30" s="20" t="s">
        <v>18</v>
      </c>
      <c r="B30" s="17" t="s">
        <v>86</v>
      </c>
      <c r="C30" s="108"/>
      <c r="D30" s="128"/>
      <c r="E30" s="108"/>
      <c r="F30" s="119">
        <f>F14*0.017</f>
        <v>0</v>
      </c>
      <c r="G30" s="83"/>
      <c r="H30" s="79">
        <f>F30/12</f>
        <v>0</v>
      </c>
      <c r="I30" s="108"/>
      <c r="J30" s="128"/>
      <c r="K30" s="108"/>
      <c r="L30" s="119" t="e">
        <f>L14*0.017</f>
        <v>#N/A</v>
      </c>
      <c r="M30" s="80"/>
      <c r="N30" s="18" t="e">
        <f>L30-F30</f>
        <v>#N/A</v>
      </c>
      <c r="O30" s="80" t="e">
        <f>L30/12</f>
        <v>#N/A</v>
      </c>
      <c r="P30" s="130"/>
      <c r="Q30" s="119" t="e">
        <f>Q14*0.017</f>
        <v>#N/A</v>
      </c>
      <c r="R30" s="80"/>
      <c r="S30" s="80" t="e">
        <f>Q30/12</f>
        <v>#N/A</v>
      </c>
      <c r="T30" s="108"/>
      <c r="U30" s="128"/>
      <c r="V30" s="108"/>
      <c r="W30" s="119">
        <f>W14*0.017</f>
        <v>0</v>
      </c>
      <c r="X30" s="80"/>
      <c r="Y30" s="80">
        <f>W30/12</f>
        <v>0</v>
      </c>
      <c r="Z30" s="130"/>
      <c r="AA30" s="119">
        <f>AA14*0.017</f>
        <v>0</v>
      </c>
      <c r="AB30" s="80"/>
      <c r="AC30" s="80">
        <f>AA30/12</f>
        <v>0</v>
      </c>
    </row>
    <row r="31" spans="1:29" s="21" customFormat="1" ht="17.5" x14ac:dyDescent="0.35">
      <c r="A31" s="20" t="s">
        <v>19</v>
      </c>
      <c r="B31" s="12" t="s">
        <v>20</v>
      </c>
      <c r="C31" s="108"/>
      <c r="D31" s="128"/>
      <c r="E31" s="108"/>
      <c r="F31" s="64">
        <f>F26+F28+F30</f>
        <v>0</v>
      </c>
      <c r="G31" s="64"/>
      <c r="H31" s="81">
        <f>F31/12</f>
        <v>0</v>
      </c>
      <c r="I31" s="108"/>
      <c r="J31" s="128"/>
      <c r="K31" s="108"/>
      <c r="L31" s="64" t="e">
        <f>L26+L28+L30</f>
        <v>#N/A</v>
      </c>
      <c r="M31" s="82"/>
      <c r="N31" s="13" t="e">
        <f>L31-F31</f>
        <v>#N/A</v>
      </c>
      <c r="O31" s="82" t="e">
        <f>L31/12</f>
        <v>#N/A</v>
      </c>
      <c r="P31" s="130"/>
      <c r="Q31" s="64" t="e">
        <f>Q26+Q28+Q30</f>
        <v>#N/A</v>
      </c>
      <c r="R31" s="82"/>
      <c r="S31" s="82" t="e">
        <f>Q31/12</f>
        <v>#N/A</v>
      </c>
      <c r="T31" s="108"/>
      <c r="U31" s="128"/>
      <c r="V31" s="108"/>
      <c r="W31" s="64">
        <f>W26+W28+W30</f>
        <v>0</v>
      </c>
      <c r="X31" s="82"/>
      <c r="Y31" s="82">
        <f>W31/12</f>
        <v>0</v>
      </c>
      <c r="Z31" s="130"/>
      <c r="AA31" s="64">
        <f>AA26+AA28+AA30</f>
        <v>0</v>
      </c>
      <c r="AB31" s="82"/>
      <c r="AC31" s="82">
        <f>AA31/12</f>
        <v>0</v>
      </c>
    </row>
    <row r="32" spans="1:29" x14ac:dyDescent="0.35">
      <c r="B32" s="5"/>
      <c r="C32" s="108"/>
      <c r="D32" s="128"/>
      <c r="E32" s="108"/>
      <c r="I32" s="108"/>
      <c r="J32" s="128"/>
      <c r="K32" s="108"/>
      <c r="T32" s="108"/>
      <c r="U32" s="128"/>
      <c r="V32" s="108"/>
    </row>
    <row r="33" spans="1:29" ht="9.75" hidden="1" customHeight="1" x14ac:dyDescent="0.35">
      <c r="B33" s="5"/>
      <c r="C33" s="108"/>
      <c r="D33" s="128"/>
      <c r="E33" s="108"/>
      <c r="I33" s="108"/>
      <c r="J33" s="128"/>
      <c r="K33" s="108"/>
      <c r="T33" s="108"/>
      <c r="U33" s="128"/>
      <c r="V33" s="108"/>
    </row>
    <row r="34" spans="1:29" s="25" customFormat="1" ht="43" customHeight="1" thickBot="1" x14ac:dyDescent="0.5">
      <c r="A34" s="20"/>
      <c r="B34" s="26" t="s">
        <v>44</v>
      </c>
      <c r="C34" s="108"/>
      <c r="D34" s="128"/>
      <c r="E34" s="108"/>
      <c r="F34" s="68">
        <f>F14+F22+F31</f>
        <v>0</v>
      </c>
      <c r="G34" s="68"/>
      <c r="H34" s="84">
        <f>F34/12</f>
        <v>0</v>
      </c>
      <c r="I34" s="108"/>
      <c r="J34" s="128"/>
      <c r="K34" s="108"/>
      <c r="L34" s="68" t="e">
        <f>L14+L22+L31</f>
        <v>#N/A</v>
      </c>
      <c r="M34" s="68"/>
      <c r="N34" s="14" t="e">
        <f>L34-F34</f>
        <v>#N/A</v>
      </c>
      <c r="O34" s="85" t="e">
        <f>L34/12</f>
        <v>#N/A</v>
      </c>
      <c r="P34" s="130"/>
      <c r="Q34" s="68" t="e">
        <f>Q14+Q22+Q31</f>
        <v>#N/A</v>
      </c>
      <c r="R34" s="68"/>
      <c r="S34" s="85" t="e">
        <f>Q34/12</f>
        <v>#N/A</v>
      </c>
      <c r="T34" s="108"/>
      <c r="U34" s="128"/>
      <c r="V34" s="108"/>
      <c r="W34" s="68">
        <f>W14+W22+W31</f>
        <v>0</v>
      </c>
      <c r="X34" s="68"/>
      <c r="Y34" s="85">
        <f>W34/12</f>
        <v>0</v>
      </c>
      <c r="Z34" s="130"/>
      <c r="AA34" s="68">
        <f>AA14+AA22+AA31</f>
        <v>0</v>
      </c>
      <c r="AB34" s="68"/>
      <c r="AC34" s="85">
        <f>AA34/12</f>
        <v>0</v>
      </c>
    </row>
    <row r="35" spans="1:29" ht="16" thickTop="1" x14ac:dyDescent="0.35">
      <c r="B35" s="15"/>
      <c r="C35" s="108"/>
      <c r="D35" s="128"/>
      <c r="E35" s="108"/>
      <c r="F35" s="69"/>
      <c r="G35" s="86"/>
      <c r="I35" s="108"/>
      <c r="J35" s="128"/>
      <c r="K35" s="108"/>
      <c r="L35" s="69"/>
      <c r="Q35" s="69"/>
      <c r="T35" s="108"/>
      <c r="U35" s="128"/>
      <c r="V35" s="108"/>
      <c r="W35" s="69"/>
      <c r="AA35" s="69"/>
    </row>
    <row r="36" spans="1:29" ht="32.25" hidden="1" customHeight="1" x14ac:dyDescent="0.35">
      <c r="B36" s="16" t="s">
        <v>12</v>
      </c>
      <c r="C36" s="108"/>
      <c r="D36" s="128"/>
      <c r="E36" s="108"/>
      <c r="F36" s="87"/>
      <c r="I36" s="108"/>
      <c r="J36" s="128"/>
      <c r="K36" s="108"/>
      <c r="T36" s="108"/>
      <c r="U36" s="128"/>
      <c r="V36" s="108"/>
    </row>
    <row r="37" spans="1:29" ht="32.25" customHeight="1" x14ac:dyDescent="0.35">
      <c r="B37" s="16"/>
      <c r="C37" s="108"/>
      <c r="D37" s="128"/>
      <c r="E37" s="108"/>
      <c r="F37" s="87"/>
      <c r="I37" s="108"/>
      <c r="J37" s="128"/>
      <c r="K37" s="108"/>
      <c r="T37" s="108"/>
      <c r="U37" s="128"/>
      <c r="V37" s="108"/>
    </row>
    <row r="38" spans="1:29" ht="20" x14ac:dyDescent="0.4">
      <c r="C38" s="112"/>
      <c r="D38" s="129"/>
      <c r="E38" s="112"/>
      <c r="I38" s="112"/>
      <c r="J38" s="129"/>
      <c r="K38" s="112"/>
      <c r="T38" s="112"/>
      <c r="U38" s="129"/>
      <c r="V38" s="112"/>
    </row>
    <row r="39" spans="1:29" ht="20" x14ac:dyDescent="0.4">
      <c r="B39" s="23" t="s">
        <v>31</v>
      </c>
      <c r="C39" s="108"/>
      <c r="D39" s="128"/>
      <c r="E39" s="108"/>
      <c r="F39" s="65"/>
      <c r="G39" s="65"/>
      <c r="H39" s="88"/>
      <c r="I39" s="108"/>
      <c r="J39" s="128"/>
      <c r="K39" s="108"/>
      <c r="L39" s="65"/>
      <c r="N39" s="89"/>
      <c r="O39" s="72"/>
      <c r="Q39" s="65"/>
      <c r="S39" s="72"/>
      <c r="T39" s="108"/>
      <c r="U39" s="128"/>
      <c r="V39" s="108"/>
      <c r="W39" s="65"/>
      <c r="Y39" s="72"/>
      <c r="AA39" s="65"/>
      <c r="AC39" s="72"/>
    </row>
    <row r="40" spans="1:29" ht="24" customHeight="1" x14ac:dyDescent="0.4">
      <c r="A40" s="27" t="s">
        <v>36</v>
      </c>
      <c r="B40" s="5" t="s">
        <v>65</v>
      </c>
      <c r="C40" s="108"/>
      <c r="D40" s="128"/>
      <c r="E40" s="108"/>
      <c r="F40" s="60"/>
      <c r="H40" s="52"/>
      <c r="I40" s="108"/>
      <c r="J40" s="128"/>
      <c r="K40" s="108"/>
      <c r="L40" s="60"/>
      <c r="O40" s="9"/>
      <c r="Q40" s="60"/>
      <c r="S40" s="9"/>
      <c r="T40" s="108"/>
      <c r="U40" s="128"/>
      <c r="V40" s="108"/>
      <c r="W40" s="60"/>
      <c r="AA40" s="60"/>
    </row>
    <row r="41" spans="1:29" ht="24" customHeight="1" x14ac:dyDescent="0.4">
      <c r="A41" s="27" t="s">
        <v>37</v>
      </c>
      <c r="B41" s="5" t="s">
        <v>32</v>
      </c>
      <c r="C41" s="108"/>
      <c r="D41" s="128"/>
      <c r="E41" s="108"/>
      <c r="F41" s="60"/>
      <c r="G41" s="90"/>
      <c r="H41" s="52"/>
      <c r="I41" s="108"/>
      <c r="J41" s="128"/>
      <c r="K41" s="108"/>
      <c r="L41" s="60"/>
      <c r="O41" s="9"/>
      <c r="Q41" s="60"/>
      <c r="S41" s="9"/>
      <c r="T41" s="108"/>
      <c r="U41" s="128"/>
      <c r="V41" s="108"/>
      <c r="W41" s="60"/>
      <c r="AA41" s="60"/>
    </row>
    <row r="42" spans="1:29" ht="24" customHeight="1" x14ac:dyDescent="0.4">
      <c r="A42" s="27" t="s">
        <v>38</v>
      </c>
      <c r="B42" s="5" t="s">
        <v>33</v>
      </c>
      <c r="C42" s="113"/>
      <c r="D42" s="128"/>
      <c r="E42" s="113"/>
      <c r="F42" s="60"/>
      <c r="G42" s="66"/>
      <c r="H42" s="52"/>
      <c r="I42" s="113"/>
      <c r="J42" s="128"/>
      <c r="K42" s="113"/>
      <c r="L42" s="60"/>
      <c r="O42" s="9"/>
      <c r="Q42" s="60"/>
      <c r="S42" s="9"/>
      <c r="T42" s="113"/>
      <c r="U42" s="128"/>
      <c r="V42" s="113"/>
      <c r="W42" s="60"/>
      <c r="AA42" s="60"/>
    </row>
    <row r="43" spans="1:29" ht="24" customHeight="1" x14ac:dyDescent="0.4">
      <c r="A43" s="27" t="s">
        <v>39</v>
      </c>
      <c r="B43" s="5" t="s">
        <v>34</v>
      </c>
      <c r="C43" s="108"/>
      <c r="D43" s="128"/>
      <c r="E43" s="108"/>
      <c r="F43" s="115"/>
      <c r="G43" s="66"/>
      <c r="H43" s="66"/>
      <c r="I43" s="108"/>
      <c r="J43" s="128"/>
      <c r="K43" s="108"/>
      <c r="L43" s="115"/>
      <c r="M43" s="66"/>
      <c r="N43" s="66"/>
      <c r="O43" s="66"/>
      <c r="P43" s="113"/>
      <c r="Q43" s="115"/>
      <c r="S43" s="9"/>
      <c r="T43" s="108"/>
      <c r="U43" s="128"/>
      <c r="V43" s="108"/>
      <c r="W43" s="60"/>
      <c r="AA43" s="60"/>
    </row>
    <row r="44" spans="1:29" ht="24" customHeight="1" x14ac:dyDescent="0.4">
      <c r="A44" s="27" t="s">
        <v>40</v>
      </c>
      <c r="B44" s="5" t="s">
        <v>35</v>
      </c>
      <c r="C44" s="114"/>
      <c r="D44" s="128"/>
      <c r="E44" s="114"/>
      <c r="F44" s="60"/>
      <c r="G44" s="58"/>
      <c r="H44" s="52"/>
      <c r="I44" s="114"/>
      <c r="J44" s="128"/>
      <c r="K44" s="114"/>
      <c r="L44" s="60"/>
      <c r="O44" s="9"/>
      <c r="Q44" s="60"/>
      <c r="S44" s="9"/>
      <c r="T44" s="114"/>
      <c r="U44" s="128"/>
      <c r="V44" s="114"/>
      <c r="W44" s="60"/>
      <c r="AA44" s="60"/>
    </row>
    <row r="45" spans="1:29" ht="18" x14ac:dyDescent="0.4">
      <c r="A45" s="27"/>
      <c r="B45" s="2"/>
      <c r="F45" s="66"/>
      <c r="G45" s="66"/>
      <c r="H45" s="66"/>
      <c r="L45" s="66"/>
      <c r="M45" s="66"/>
      <c r="N45" s="66"/>
      <c r="O45" s="66"/>
      <c r="P45" s="113"/>
      <c r="Q45" s="66"/>
      <c r="S45" s="9"/>
    </row>
    <row r="46" spans="1:29" ht="18" x14ac:dyDescent="0.4">
      <c r="A46" s="27"/>
      <c r="B46" s="1" t="s">
        <v>77</v>
      </c>
      <c r="F46" s="115"/>
      <c r="G46" s="1"/>
      <c r="H46" s="53"/>
      <c r="L46" s="115"/>
      <c r="M46" s="1"/>
      <c r="N46" s="3"/>
      <c r="O46" s="6"/>
      <c r="P46" s="20"/>
      <c r="Q46" s="115"/>
      <c r="R46" s="1"/>
      <c r="S46" s="6"/>
      <c r="W46" s="60"/>
      <c r="X46" s="1"/>
      <c r="Y46" s="10"/>
      <c r="Z46" s="20"/>
      <c r="AA46" s="60"/>
      <c r="AB46" s="1"/>
      <c r="AC46" s="10"/>
    </row>
  </sheetData>
  <sheetProtection algorithmName="SHA-512" hashValue="OwkvWiAp2eIBpZqoH920cQ5Y9VBdwsBJTt9NSh1uCSSSOC8DrgsN9avIERJkJbg8dXggDzbdmCl78oP6SEa3YQ==" saltValue="zSgI0LdDv+0pKs5fsbhepQ==" spinCount="100000" sheet="1" objects="1" scenarios="1"/>
  <pageMargins left="0.5" right="0.5" top="0.75" bottom="0.75" header="0.3" footer="0.3"/>
  <pageSetup scale="47" orientation="landscape" horizontalDpi="4294967293" verticalDpi="4294967293" r:id="rId1"/>
  <headerFooter>
    <oddHeader>&amp;C&amp;"Times New Roman,Regular"&amp;18 2023 Compensation Worksheet for Ministers
Parsonage IS Provided&amp;Rvalid for 2023 SD Synod Salary Guidelines</oddHeader>
    <oddFooter xml:space="preserve">&amp;LPortico Benefit Services:  1-800-352-2876 (M-F)
https://porticobenefits.org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29E1B8-E1EB-46FC-8C88-3C4A7C9EC4D5}">
  <dimension ref="A1:AM46"/>
  <sheetViews>
    <sheetView zoomScaleNormal="100" workbookViewId="0">
      <selection activeCell="C4" sqref="C4"/>
    </sheetView>
  </sheetViews>
  <sheetFormatPr defaultColWidth="12.1796875" defaultRowHeight="14" x14ac:dyDescent="0.3"/>
  <cols>
    <col min="1" max="1" width="8.81640625" style="28" customWidth="1"/>
    <col min="2" max="2" width="9.1796875" style="28" customWidth="1"/>
    <col min="3" max="3" width="11.1796875" style="42" customWidth="1"/>
    <col min="4" max="4" width="1.453125" style="42" hidden="1" customWidth="1"/>
    <col min="5" max="5" width="9.453125" style="42" customWidth="1"/>
    <col min="6" max="6" width="10.1796875" style="28" hidden="1" customWidth="1"/>
    <col min="7" max="7" width="4.6328125" style="28" customWidth="1"/>
    <col min="8" max="8" width="5.54296875" style="28" hidden="1" customWidth="1"/>
    <col min="9" max="9" width="8.7265625" style="28" hidden="1" customWidth="1"/>
    <col min="10" max="10" width="4.36328125" style="28" hidden="1" customWidth="1"/>
    <col min="11" max="11" width="5.453125" style="28" hidden="1" customWidth="1"/>
    <col min="12" max="12" width="8.81640625" style="28" hidden="1" customWidth="1"/>
    <col min="13" max="13" width="12.453125" style="28" hidden="1" customWidth="1"/>
    <col min="14" max="39" width="12.1796875" style="103"/>
    <col min="40" max="16384" width="12.1796875" style="28"/>
  </cols>
  <sheetData>
    <row r="1" spans="1:39" s="44" customFormat="1" ht="15.5" x14ac:dyDescent="0.35">
      <c r="A1" s="121" t="s">
        <v>61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</row>
    <row r="2" spans="1:39" ht="30.5" hidden="1" customHeight="1" x14ac:dyDescent="0.3">
      <c r="A2" s="125" t="s">
        <v>45</v>
      </c>
      <c r="B2" s="125"/>
      <c r="C2" s="116">
        <v>4.4999999999999998E-2</v>
      </c>
      <c r="D2" s="29"/>
      <c r="E2" s="125" t="s">
        <v>58</v>
      </c>
      <c r="F2" s="125"/>
      <c r="G2" s="125"/>
      <c r="H2" s="125"/>
      <c r="I2" s="125"/>
      <c r="J2" s="125"/>
    </row>
    <row r="3" spans="1:39" s="43" customFormat="1" ht="69" customHeight="1" x14ac:dyDescent="0.35">
      <c r="A3" s="43" t="s">
        <v>46</v>
      </c>
      <c r="B3" s="43" t="s">
        <v>47</v>
      </c>
      <c r="C3" s="104" t="s">
        <v>48</v>
      </c>
      <c r="D3" s="104" t="s">
        <v>49</v>
      </c>
      <c r="E3" s="104" t="s">
        <v>50</v>
      </c>
      <c r="F3" s="43" t="s">
        <v>51</v>
      </c>
      <c r="H3" s="105" t="s">
        <v>52</v>
      </c>
      <c r="I3" s="43" t="s">
        <v>59</v>
      </c>
      <c r="J3" s="105" t="s">
        <v>53</v>
      </c>
      <c r="K3" s="43" t="s">
        <v>52</v>
      </c>
      <c r="L3" s="43" t="s">
        <v>60</v>
      </c>
      <c r="M3" s="43" t="s">
        <v>54</v>
      </c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</row>
    <row r="4" spans="1:39" ht="15" x14ac:dyDescent="0.3">
      <c r="A4" s="28" t="s">
        <v>55</v>
      </c>
      <c r="B4" s="28">
        <v>2023</v>
      </c>
      <c r="C4" s="30">
        <v>39249</v>
      </c>
      <c r="D4" s="31"/>
      <c r="E4" s="32">
        <f t="shared" ref="E4:E44" si="0">SUM(C4*I4)+C4</f>
        <v>40854.284099999997</v>
      </c>
      <c r="F4" s="33">
        <f t="shared" ref="F4:F44" si="1">SUM(E4-C4)/C4</f>
        <v>4.0899999999999929E-2</v>
      </c>
      <c r="G4" s="33"/>
      <c r="H4" s="28">
        <v>0</v>
      </c>
      <c r="I4" s="34">
        <v>4.0899999999999999E-2</v>
      </c>
      <c r="J4" s="35">
        <f>((0.0409-0.023)/40)</f>
        <v>4.4749999999999998E-4</v>
      </c>
      <c r="K4" s="28">
        <v>0</v>
      </c>
      <c r="L4" s="34"/>
      <c r="M4" s="36"/>
    </row>
    <row r="5" spans="1:39" x14ac:dyDescent="0.3">
      <c r="A5" s="28">
        <v>1</v>
      </c>
      <c r="B5" s="28">
        <f t="shared" ref="B5:B44" si="2">B4-1</f>
        <v>2022</v>
      </c>
      <c r="C5" s="31">
        <f t="shared" ref="C5:C44" si="3">SUM(C4*L5)+C4</f>
        <v>39955.482000000004</v>
      </c>
      <c r="D5" s="37">
        <f t="shared" ref="D5:D44" si="4">SUM(C5-C4)/C4</f>
        <v>1.8000000000000092E-2</v>
      </c>
      <c r="E5" s="31">
        <f t="shared" si="0"/>
        <v>41571.781135605001</v>
      </c>
      <c r="F5" s="33">
        <f t="shared" si="1"/>
        <v>4.0452499999999919E-2</v>
      </c>
      <c r="G5" s="33"/>
      <c r="H5" s="28">
        <v>1</v>
      </c>
      <c r="I5" s="34">
        <f t="shared" ref="I5:I44" si="5">I4-$J$4</f>
        <v>4.0452500000000002E-2</v>
      </c>
      <c r="J5" s="38" t="s">
        <v>56</v>
      </c>
      <c r="K5" s="28">
        <v>1</v>
      </c>
      <c r="L5" s="34">
        <v>1.7999999999999999E-2</v>
      </c>
      <c r="M5" s="39">
        <f>((0.02-0.005)/40)</f>
        <v>3.7500000000000001E-4</v>
      </c>
    </row>
    <row r="6" spans="1:39" x14ac:dyDescent="0.3">
      <c r="A6" s="28">
        <v>2</v>
      </c>
      <c r="B6" s="28">
        <f t="shared" si="2"/>
        <v>2021</v>
      </c>
      <c r="C6" s="31">
        <f t="shared" si="3"/>
        <v>40659.697370250004</v>
      </c>
      <c r="D6" s="37">
        <f t="shared" si="4"/>
        <v>1.7624999999999998E-2</v>
      </c>
      <c r="E6" s="31">
        <f t="shared" si="0"/>
        <v>42286.288563546856</v>
      </c>
      <c r="F6" s="33">
        <f t="shared" si="1"/>
        <v>4.0005000000000013E-2</v>
      </c>
      <c r="G6" s="33"/>
      <c r="H6" s="28">
        <v>2</v>
      </c>
      <c r="I6" s="34">
        <f t="shared" si="5"/>
        <v>4.0004999999999999E-2</v>
      </c>
      <c r="K6" s="28">
        <v>2</v>
      </c>
      <c r="L6" s="34">
        <f t="shared" ref="L6:L44" si="6">L5-$M$5</f>
        <v>1.7624999999999998E-2</v>
      </c>
      <c r="M6" s="40" t="s">
        <v>57</v>
      </c>
    </row>
    <row r="7" spans="1:39" x14ac:dyDescent="0.3">
      <c r="A7" s="28">
        <v>3</v>
      </c>
      <c r="B7" s="28">
        <f t="shared" si="2"/>
        <v>2020</v>
      </c>
      <c r="C7" s="31">
        <f t="shared" si="3"/>
        <v>41361.077149886813</v>
      </c>
      <c r="D7" s="37">
        <f t="shared" si="4"/>
        <v>1.7249999999999911E-2</v>
      </c>
      <c r="E7" s="31">
        <f t="shared" si="0"/>
        <v>42997.217959243462</v>
      </c>
      <c r="F7" s="33">
        <f t="shared" si="1"/>
        <v>3.9557500000000051E-2</v>
      </c>
      <c r="G7" s="33"/>
      <c r="H7" s="28">
        <v>3</v>
      </c>
      <c r="I7" s="34">
        <f t="shared" si="5"/>
        <v>3.9557499999999995E-2</v>
      </c>
      <c r="K7" s="28">
        <v>3</v>
      </c>
      <c r="L7" s="34">
        <f t="shared" si="6"/>
        <v>1.7249999999999998E-2</v>
      </c>
    </row>
    <row r="8" spans="1:39" x14ac:dyDescent="0.3">
      <c r="A8" s="28">
        <v>4</v>
      </c>
      <c r="B8" s="28">
        <f t="shared" si="2"/>
        <v>2019</v>
      </c>
      <c r="C8" s="31">
        <f t="shared" si="3"/>
        <v>42059.045326791151</v>
      </c>
      <c r="D8" s="37">
        <f t="shared" si="4"/>
        <v>1.6874999999999956E-2</v>
      </c>
      <c r="E8" s="31">
        <f t="shared" si="0"/>
        <v>43703.974589521953</v>
      </c>
      <c r="F8" s="33">
        <f t="shared" si="1"/>
        <v>3.9110000000000006E-2</v>
      </c>
      <c r="G8" s="33"/>
      <c r="H8" s="28">
        <v>4</v>
      </c>
      <c r="I8" s="34">
        <f t="shared" si="5"/>
        <v>3.9109999999999992E-2</v>
      </c>
      <c r="K8" s="28">
        <v>4</v>
      </c>
      <c r="L8" s="34">
        <f t="shared" si="6"/>
        <v>1.6874999999999998E-2</v>
      </c>
    </row>
    <row r="9" spans="1:39" s="99" customFormat="1" x14ac:dyDescent="0.3">
      <c r="A9" s="95">
        <v>5</v>
      </c>
      <c r="B9" s="95">
        <f t="shared" si="2"/>
        <v>2018</v>
      </c>
      <c r="C9" s="96">
        <f t="shared" si="3"/>
        <v>42753.019574683203</v>
      </c>
      <c r="D9" s="97">
        <f t="shared" si="4"/>
        <v>1.6499999999999966E-2</v>
      </c>
      <c r="E9" s="96">
        <f t="shared" si="0"/>
        <v>44405.958193989391</v>
      </c>
      <c r="F9" s="98">
        <f t="shared" si="1"/>
        <v>3.8662499999999954E-2</v>
      </c>
      <c r="G9" s="98"/>
      <c r="H9" s="99">
        <v>5</v>
      </c>
      <c r="I9" s="100">
        <f t="shared" si="5"/>
        <v>3.8662499999999989E-2</v>
      </c>
      <c r="K9" s="99">
        <v>5</v>
      </c>
      <c r="L9" s="100">
        <f t="shared" si="6"/>
        <v>1.6499999999999997E-2</v>
      </c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</row>
    <row r="10" spans="1:39" x14ac:dyDescent="0.3">
      <c r="A10" s="28">
        <v>6</v>
      </c>
      <c r="B10" s="41">
        <f t="shared" si="2"/>
        <v>2017</v>
      </c>
      <c r="C10" s="31">
        <f t="shared" si="3"/>
        <v>43442.412015324968</v>
      </c>
      <c r="D10" s="37">
        <f t="shared" si="4"/>
        <v>1.6124999999999952E-2</v>
      </c>
      <c r="E10" s="31">
        <f t="shared" si="0"/>
        <v>45102.563790490611</v>
      </c>
      <c r="F10" s="33">
        <f t="shared" si="1"/>
        <v>3.8214999999999985E-2</v>
      </c>
      <c r="G10" s="33"/>
      <c r="H10" s="28">
        <v>6</v>
      </c>
      <c r="I10" s="34">
        <f t="shared" si="5"/>
        <v>3.8214999999999985E-2</v>
      </c>
      <c r="K10" s="28">
        <v>6</v>
      </c>
      <c r="L10" s="34">
        <f t="shared" si="6"/>
        <v>1.6124999999999997E-2</v>
      </c>
    </row>
    <row r="11" spans="1:39" x14ac:dyDescent="0.3">
      <c r="A11" s="28">
        <v>7</v>
      </c>
      <c r="B11" s="28">
        <f t="shared" si="2"/>
        <v>2016</v>
      </c>
      <c r="C11" s="31">
        <f t="shared" si="3"/>
        <v>44126.630004566337</v>
      </c>
      <c r="D11" s="37">
        <f t="shared" si="4"/>
        <v>1.5750000000000031E-2</v>
      </c>
      <c r="E11" s="31">
        <f t="shared" si="0"/>
        <v>45793.182503263793</v>
      </c>
      <c r="F11" s="33">
        <f t="shared" si="1"/>
        <v>3.7767499999999926E-2</v>
      </c>
      <c r="G11" s="33"/>
      <c r="H11" s="28">
        <v>7</v>
      </c>
      <c r="I11" s="34">
        <f t="shared" si="5"/>
        <v>3.7767499999999982E-2</v>
      </c>
      <c r="K11" s="28">
        <v>7</v>
      </c>
      <c r="L11" s="34">
        <f t="shared" si="6"/>
        <v>1.5749999999999997E-2</v>
      </c>
    </row>
    <row r="12" spans="1:39" x14ac:dyDescent="0.3">
      <c r="A12" s="28">
        <v>8</v>
      </c>
      <c r="B12" s="28">
        <f t="shared" si="2"/>
        <v>2015</v>
      </c>
      <c r="C12" s="31">
        <f t="shared" si="3"/>
        <v>44805.076940886545</v>
      </c>
      <c r="D12" s="37">
        <f t="shared" si="4"/>
        <v>1.537500000000001E-2</v>
      </c>
      <c r="E12" s="31">
        <f t="shared" si="0"/>
        <v>46477.202412320432</v>
      </c>
      <c r="F12" s="33">
        <f t="shared" si="1"/>
        <v>3.7320000000000013E-2</v>
      </c>
      <c r="G12" s="33"/>
      <c r="H12" s="28">
        <v>8</v>
      </c>
      <c r="I12" s="34">
        <f t="shared" si="5"/>
        <v>3.7319999999999978E-2</v>
      </c>
      <c r="K12" s="28">
        <v>8</v>
      </c>
      <c r="L12" s="34">
        <f t="shared" si="6"/>
        <v>1.5374999999999996E-2</v>
      </c>
    </row>
    <row r="13" spans="1:39" x14ac:dyDescent="0.3">
      <c r="A13" s="28">
        <v>9</v>
      </c>
      <c r="B13" s="28">
        <f t="shared" si="2"/>
        <v>2014</v>
      </c>
      <c r="C13" s="31">
        <f t="shared" si="3"/>
        <v>45477.153094999841</v>
      </c>
      <c r="D13" s="37">
        <f t="shared" si="4"/>
        <v>1.4999999999999953E-2</v>
      </c>
      <c r="E13" s="31">
        <f t="shared" si="0"/>
        <v>47154.009422495219</v>
      </c>
      <c r="F13" s="33">
        <f t="shared" si="1"/>
        <v>3.6872499999999912E-2</v>
      </c>
      <c r="G13" s="33"/>
      <c r="H13" s="28">
        <v>9</v>
      </c>
      <c r="I13" s="34">
        <f t="shared" si="5"/>
        <v>3.6872499999999975E-2</v>
      </c>
      <c r="K13" s="28">
        <v>9</v>
      </c>
      <c r="L13" s="34">
        <f t="shared" si="6"/>
        <v>1.4999999999999996E-2</v>
      </c>
    </row>
    <row r="14" spans="1:39" s="95" customFormat="1" x14ac:dyDescent="0.3">
      <c r="A14" s="95">
        <v>10</v>
      </c>
      <c r="B14" s="95">
        <f t="shared" si="2"/>
        <v>2013</v>
      </c>
      <c r="C14" s="96">
        <f t="shared" si="3"/>
        <v>46142.256459014214</v>
      </c>
      <c r="D14" s="97">
        <f t="shared" si="4"/>
        <v>1.4624999999999992E-2</v>
      </c>
      <c r="E14" s="96">
        <f t="shared" si="0"/>
        <v>47822.988150533805</v>
      </c>
      <c r="F14" s="98">
        <f t="shared" si="1"/>
        <v>3.6424999999999971E-2</v>
      </c>
      <c r="G14" s="98"/>
      <c r="H14" s="95">
        <v>10</v>
      </c>
      <c r="I14" s="101">
        <f t="shared" si="5"/>
        <v>3.6424999999999971E-2</v>
      </c>
      <c r="K14" s="95">
        <v>10</v>
      </c>
      <c r="L14" s="101">
        <f t="shared" si="6"/>
        <v>1.4624999999999996E-2</v>
      </c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</row>
    <row r="15" spans="1:39" x14ac:dyDescent="0.3">
      <c r="A15" s="28">
        <v>11</v>
      </c>
      <c r="B15" s="41">
        <f t="shared" si="2"/>
        <v>2012</v>
      </c>
      <c r="C15" s="31">
        <f t="shared" si="3"/>
        <v>46799.783613555162</v>
      </c>
      <c r="D15" s="37">
        <f t="shared" si="4"/>
        <v>1.4249999999999916E-2</v>
      </c>
      <c r="E15" s="31">
        <f t="shared" si="0"/>
        <v>48483.522828511843</v>
      </c>
      <c r="F15" s="33">
        <f t="shared" si="1"/>
        <v>3.5977499999999989E-2</v>
      </c>
      <c r="G15" s="33"/>
      <c r="H15" s="28">
        <v>11</v>
      </c>
      <c r="I15" s="34">
        <f t="shared" si="5"/>
        <v>3.5977499999999968E-2</v>
      </c>
      <c r="K15" s="28">
        <v>11</v>
      </c>
      <c r="L15" s="34">
        <f t="shared" si="6"/>
        <v>1.4249999999999995E-2</v>
      </c>
    </row>
    <row r="16" spans="1:39" x14ac:dyDescent="0.3">
      <c r="A16" s="28">
        <v>12</v>
      </c>
      <c r="B16" s="28">
        <f t="shared" si="2"/>
        <v>2011</v>
      </c>
      <c r="C16" s="31">
        <f t="shared" si="3"/>
        <v>47449.130611193243</v>
      </c>
      <c r="D16" s="37">
        <f t="shared" si="4"/>
        <v>1.387500000000005E-2</v>
      </c>
      <c r="E16" s="31">
        <f t="shared" si="0"/>
        <v>49134.998221808935</v>
      </c>
      <c r="F16" s="33">
        <f t="shared" si="1"/>
        <v>3.552999999999993E-2</v>
      </c>
      <c r="G16" s="33"/>
      <c r="H16" s="28">
        <v>12</v>
      </c>
      <c r="I16" s="34">
        <f t="shared" si="5"/>
        <v>3.5529999999999964E-2</v>
      </c>
      <c r="K16" s="28">
        <v>12</v>
      </c>
      <c r="L16" s="34">
        <f t="shared" si="6"/>
        <v>1.3874999999999995E-2</v>
      </c>
    </row>
    <row r="17" spans="1:39" x14ac:dyDescent="0.3">
      <c r="A17" s="28">
        <v>13</v>
      </c>
      <c r="B17" s="28">
        <f t="shared" si="2"/>
        <v>2010</v>
      </c>
      <c r="C17" s="31">
        <f t="shared" si="3"/>
        <v>48089.693874444354</v>
      </c>
      <c r="D17" s="37">
        <f t="shared" si="4"/>
        <v>1.3500000000000057E-2</v>
      </c>
      <c r="E17" s="31">
        <f t="shared" si="0"/>
        <v>49776.800559794545</v>
      </c>
      <c r="F17" s="33">
        <f t="shared" si="1"/>
        <v>3.5082499999999926E-2</v>
      </c>
      <c r="G17" s="33"/>
      <c r="H17" s="28">
        <v>13</v>
      </c>
      <c r="I17" s="34">
        <f t="shared" si="5"/>
        <v>3.5082499999999961E-2</v>
      </c>
      <c r="K17" s="28">
        <v>13</v>
      </c>
      <c r="L17" s="34">
        <f t="shared" si="6"/>
        <v>1.3499999999999995E-2</v>
      </c>
    </row>
    <row r="18" spans="1:39" x14ac:dyDescent="0.3">
      <c r="A18" s="28">
        <v>14</v>
      </c>
      <c r="B18" s="28">
        <f t="shared" si="2"/>
        <v>2009</v>
      </c>
      <c r="C18" s="31">
        <f t="shared" si="3"/>
        <v>48720.871106546438</v>
      </c>
      <c r="D18" s="37">
        <f t="shared" si="4"/>
        <v>1.3125000000000029E-2</v>
      </c>
      <c r="E18" s="31">
        <f t="shared" si="0"/>
        <v>50408.318477321671</v>
      </c>
      <c r="F18" s="33">
        <f t="shared" si="1"/>
        <v>3.4634999999999944E-2</v>
      </c>
      <c r="G18" s="33"/>
      <c r="H18" s="28">
        <v>14</v>
      </c>
      <c r="I18" s="34">
        <f t="shared" si="5"/>
        <v>3.4634999999999957E-2</v>
      </c>
      <c r="K18" s="28">
        <v>14</v>
      </c>
      <c r="L18" s="34">
        <f t="shared" si="6"/>
        <v>1.3124999999999994E-2</v>
      </c>
    </row>
    <row r="19" spans="1:39" s="95" customFormat="1" x14ac:dyDescent="0.3">
      <c r="A19" s="95">
        <v>15</v>
      </c>
      <c r="B19" s="95">
        <f t="shared" si="2"/>
        <v>2008</v>
      </c>
      <c r="C19" s="96">
        <f t="shared" si="3"/>
        <v>49342.062213154903</v>
      </c>
      <c r="D19" s="97">
        <f t="shared" si="4"/>
        <v>1.2749999999999956E-2</v>
      </c>
      <c r="E19" s="96">
        <f t="shared" si="0"/>
        <v>51028.943965067134</v>
      </c>
      <c r="F19" s="98">
        <f t="shared" si="1"/>
        <v>3.4187499999999961E-2</v>
      </c>
      <c r="G19" s="98"/>
      <c r="H19" s="95">
        <v>15</v>
      </c>
      <c r="I19" s="101">
        <f t="shared" si="5"/>
        <v>3.4187499999999954E-2</v>
      </c>
      <c r="K19" s="95">
        <v>15</v>
      </c>
      <c r="L19" s="101">
        <f t="shared" si="6"/>
        <v>1.2749999999999994E-2</v>
      </c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</row>
    <row r="20" spans="1:39" x14ac:dyDescent="0.3">
      <c r="A20" s="28">
        <v>16</v>
      </c>
      <c r="B20" s="41">
        <f t="shared" si="2"/>
        <v>2007</v>
      </c>
      <c r="C20" s="31">
        <f t="shared" si="3"/>
        <v>49952.670233042692</v>
      </c>
      <c r="D20" s="37">
        <f t="shared" si="4"/>
        <v>1.2374999999999959E-2</v>
      </c>
      <c r="E20" s="31">
        <f t="shared" si="0"/>
        <v>51638.073326705548</v>
      </c>
      <c r="F20" s="33">
        <f t="shared" si="1"/>
        <v>3.3739999999999895E-2</v>
      </c>
      <c r="G20" s="33"/>
      <c r="H20" s="28">
        <v>16</v>
      </c>
      <c r="I20" s="34">
        <f t="shared" si="5"/>
        <v>3.3739999999999951E-2</v>
      </c>
      <c r="K20" s="28">
        <v>16</v>
      </c>
      <c r="L20" s="34">
        <f t="shared" si="6"/>
        <v>1.2374999999999994E-2</v>
      </c>
    </row>
    <row r="21" spans="1:39" x14ac:dyDescent="0.3">
      <c r="A21" s="28">
        <v>17</v>
      </c>
      <c r="B21" s="28">
        <f t="shared" si="2"/>
        <v>2006</v>
      </c>
      <c r="C21" s="31">
        <f t="shared" si="3"/>
        <v>50552.102275839206</v>
      </c>
      <c r="D21" s="37">
        <f t="shared" si="4"/>
        <v>1.2000000000000033E-2</v>
      </c>
      <c r="E21" s="31">
        <f t="shared" si="0"/>
        <v>52235.108140857577</v>
      </c>
      <c r="F21" s="33">
        <f t="shared" si="1"/>
        <v>3.3292499999999885E-2</v>
      </c>
      <c r="G21" s="33"/>
      <c r="H21" s="28">
        <v>17</v>
      </c>
      <c r="I21" s="34">
        <f t="shared" si="5"/>
        <v>3.3292499999999947E-2</v>
      </c>
      <c r="K21" s="28">
        <v>17</v>
      </c>
      <c r="L21" s="34">
        <f t="shared" si="6"/>
        <v>1.1999999999999993E-2</v>
      </c>
    </row>
    <row r="22" spans="1:39" x14ac:dyDescent="0.3">
      <c r="A22" s="28">
        <v>18</v>
      </c>
      <c r="B22" s="28">
        <f t="shared" si="2"/>
        <v>2005</v>
      </c>
      <c r="C22" s="31">
        <f t="shared" si="3"/>
        <v>51139.770464795838</v>
      </c>
      <c r="D22" s="37">
        <f t="shared" si="4"/>
        <v>1.1625000000000017E-2</v>
      </c>
      <c r="E22" s="31">
        <f t="shared" si="0"/>
        <v>52819.456225712056</v>
      </c>
      <c r="F22" s="33">
        <f t="shared" si="1"/>
        <v>3.2844999999999971E-2</v>
      </c>
      <c r="G22" s="33"/>
      <c r="H22" s="28">
        <v>18</v>
      </c>
      <c r="I22" s="34">
        <f t="shared" si="5"/>
        <v>3.2844999999999944E-2</v>
      </c>
      <c r="K22" s="28">
        <v>18</v>
      </c>
      <c r="L22" s="34">
        <f t="shared" si="6"/>
        <v>1.1624999999999993E-2</v>
      </c>
    </row>
    <row r="23" spans="1:39" x14ac:dyDescent="0.3">
      <c r="A23" s="28">
        <v>19</v>
      </c>
      <c r="B23" s="28">
        <f t="shared" si="2"/>
        <v>2004</v>
      </c>
      <c r="C23" s="31">
        <f t="shared" si="3"/>
        <v>51715.09288252479</v>
      </c>
      <c r="D23" s="37">
        <f t="shared" si="4"/>
        <v>1.1249999999999979E-2</v>
      </c>
      <c r="E23" s="31">
        <f t="shared" si="0"/>
        <v>53390.532604186381</v>
      </c>
      <c r="F23" s="33">
        <f t="shared" si="1"/>
        <v>3.2397499999999878E-2</v>
      </c>
      <c r="G23" s="33"/>
      <c r="H23" s="28">
        <v>19</v>
      </c>
      <c r="I23" s="34">
        <f t="shared" si="5"/>
        <v>3.239749999999994E-2</v>
      </c>
      <c r="K23" s="28">
        <v>19</v>
      </c>
      <c r="L23" s="34">
        <f t="shared" si="6"/>
        <v>1.1249999999999993E-2</v>
      </c>
    </row>
    <row r="24" spans="1:39" s="95" customFormat="1" x14ac:dyDescent="0.3">
      <c r="A24" s="95">
        <v>20</v>
      </c>
      <c r="B24" s="95">
        <f t="shared" si="2"/>
        <v>2003</v>
      </c>
      <c r="C24" s="96">
        <f t="shared" si="3"/>
        <v>52277.494517622246</v>
      </c>
      <c r="D24" s="97">
        <f t="shared" si="4"/>
        <v>1.0874999999999982E-2</v>
      </c>
      <c r="E24" s="96">
        <f t="shared" si="0"/>
        <v>53947.760467460277</v>
      </c>
      <c r="F24" s="98">
        <f t="shared" si="1"/>
        <v>3.1949999999999999E-2</v>
      </c>
      <c r="G24" s="98"/>
      <c r="H24" s="95">
        <v>20</v>
      </c>
      <c r="I24" s="101">
        <f t="shared" si="5"/>
        <v>3.1949999999999937E-2</v>
      </c>
      <c r="K24" s="95">
        <v>20</v>
      </c>
      <c r="L24" s="101">
        <f t="shared" si="6"/>
        <v>1.0874999999999992E-2</v>
      </c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</row>
    <row r="25" spans="1:39" x14ac:dyDescent="0.3">
      <c r="A25" s="28">
        <v>21</v>
      </c>
      <c r="B25" s="41">
        <f t="shared" si="2"/>
        <v>2002</v>
      </c>
      <c r="C25" s="31">
        <f t="shared" si="3"/>
        <v>52826.408210057278</v>
      </c>
      <c r="D25" s="37">
        <f t="shared" si="4"/>
        <v>1.0499999999999959E-2</v>
      </c>
      <c r="E25" s="31">
        <f t="shared" si="0"/>
        <v>54490.572134694601</v>
      </c>
      <c r="F25" s="33">
        <f t="shared" si="1"/>
        <v>3.1502499999999885E-2</v>
      </c>
      <c r="G25" s="33"/>
      <c r="H25" s="28">
        <v>21</v>
      </c>
      <c r="I25" s="34">
        <f t="shared" si="5"/>
        <v>3.1502499999999933E-2</v>
      </c>
      <c r="K25" s="28">
        <v>21</v>
      </c>
      <c r="L25" s="34">
        <f t="shared" si="6"/>
        <v>1.0499999999999992E-2</v>
      </c>
    </row>
    <row r="26" spans="1:39" x14ac:dyDescent="0.3">
      <c r="A26" s="28">
        <v>22</v>
      </c>
      <c r="B26" s="28">
        <f t="shared" si="2"/>
        <v>2001</v>
      </c>
      <c r="C26" s="31">
        <f t="shared" si="3"/>
        <v>53361.275593184109</v>
      </c>
      <c r="D26" s="37">
        <f t="shared" si="4"/>
        <v>1.012500000000003E-2</v>
      </c>
      <c r="E26" s="31">
        <f t="shared" si="0"/>
        <v>55018.410006730439</v>
      </c>
      <c r="F26" s="33">
        <f t="shared" si="1"/>
        <v>3.1054999999999944E-2</v>
      </c>
      <c r="G26" s="33"/>
      <c r="H26" s="28">
        <v>22</v>
      </c>
      <c r="I26" s="34">
        <f t="shared" si="5"/>
        <v>3.1054999999999933E-2</v>
      </c>
      <c r="K26" s="28">
        <v>22</v>
      </c>
      <c r="L26" s="34">
        <f t="shared" si="6"/>
        <v>1.0124999999999992E-2</v>
      </c>
    </row>
    <row r="27" spans="1:39" x14ac:dyDescent="0.3">
      <c r="A27" s="28">
        <v>23</v>
      </c>
      <c r="B27" s="28">
        <f t="shared" si="2"/>
        <v>2000</v>
      </c>
      <c r="C27" s="31">
        <f t="shared" si="3"/>
        <v>53881.548030217651</v>
      </c>
      <c r="D27" s="37">
        <f t="shared" si="4"/>
        <v>9.7499999999999393E-3</v>
      </c>
      <c r="E27" s="31">
        <f t="shared" si="0"/>
        <v>55530.727511552534</v>
      </c>
      <c r="F27" s="33">
        <f t="shared" si="1"/>
        <v>3.0607499999999919E-2</v>
      </c>
      <c r="G27" s="33"/>
      <c r="H27" s="28">
        <v>23</v>
      </c>
      <c r="I27" s="34">
        <f t="shared" si="5"/>
        <v>3.0607499999999933E-2</v>
      </c>
      <c r="K27" s="28">
        <v>23</v>
      </c>
      <c r="L27" s="34">
        <f t="shared" si="6"/>
        <v>9.7499999999999913E-3</v>
      </c>
    </row>
    <row r="28" spans="1:39" x14ac:dyDescent="0.3">
      <c r="A28" s="28">
        <v>24</v>
      </c>
      <c r="B28" s="28">
        <f t="shared" si="2"/>
        <v>1999</v>
      </c>
      <c r="C28" s="31">
        <f t="shared" si="3"/>
        <v>54386.687543000939</v>
      </c>
      <c r="D28" s="37">
        <f t="shared" si="4"/>
        <v>9.3749999999999441E-3</v>
      </c>
      <c r="E28" s="31">
        <f t="shared" si="0"/>
        <v>56026.990039297845</v>
      </c>
      <c r="F28" s="33">
        <f t="shared" si="1"/>
        <v>3.0159999999999968E-2</v>
      </c>
      <c r="G28" s="33"/>
      <c r="H28" s="28">
        <v>24</v>
      </c>
      <c r="I28" s="34">
        <f t="shared" si="5"/>
        <v>3.0159999999999933E-2</v>
      </c>
      <c r="K28" s="28">
        <v>24</v>
      </c>
      <c r="L28" s="34">
        <f t="shared" si="6"/>
        <v>9.374999999999991E-3</v>
      </c>
    </row>
    <row r="29" spans="1:39" s="95" customFormat="1" x14ac:dyDescent="0.3">
      <c r="A29" s="95">
        <v>25</v>
      </c>
      <c r="B29" s="95">
        <f t="shared" si="2"/>
        <v>1998</v>
      </c>
      <c r="C29" s="96">
        <f t="shared" si="3"/>
        <v>54876.167730887944</v>
      </c>
      <c r="D29" s="97">
        <f t="shared" si="4"/>
        <v>8.9999999999999507E-3</v>
      </c>
      <c r="E29" s="96">
        <f t="shared" si="0"/>
        <v>56506.675864591947</v>
      </c>
      <c r="F29" s="98">
        <f t="shared" si="1"/>
        <v>2.9712499999999906E-2</v>
      </c>
      <c r="G29" s="98"/>
      <c r="H29" s="95">
        <v>25</v>
      </c>
      <c r="I29" s="101">
        <f t="shared" si="5"/>
        <v>2.9712499999999933E-2</v>
      </c>
      <c r="K29" s="95">
        <v>25</v>
      </c>
      <c r="L29" s="101">
        <f t="shared" si="6"/>
        <v>8.9999999999999906E-3</v>
      </c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</row>
    <row r="30" spans="1:39" x14ac:dyDescent="0.3">
      <c r="A30" s="28">
        <v>26</v>
      </c>
      <c r="B30" s="41">
        <f t="shared" si="2"/>
        <v>1997</v>
      </c>
      <c r="C30" s="31">
        <f t="shared" si="3"/>
        <v>55349.474677566854</v>
      </c>
      <c r="D30" s="37">
        <f t="shared" si="4"/>
        <v>8.6250000000000146E-3</v>
      </c>
      <c r="E30" s="31">
        <f t="shared" si="0"/>
        <v>56969.277054005841</v>
      </c>
      <c r="F30" s="33">
        <f t="shared" si="1"/>
        <v>2.9264999999999878E-2</v>
      </c>
      <c r="G30" s="33"/>
      <c r="H30" s="28">
        <v>26</v>
      </c>
      <c r="I30" s="34">
        <f t="shared" si="5"/>
        <v>2.9264999999999933E-2</v>
      </c>
      <c r="K30" s="28">
        <v>26</v>
      </c>
      <c r="L30" s="34">
        <f t="shared" si="6"/>
        <v>8.6249999999999903E-3</v>
      </c>
    </row>
    <row r="31" spans="1:39" x14ac:dyDescent="0.3">
      <c r="A31" s="28">
        <v>27</v>
      </c>
      <c r="B31" s="28">
        <f t="shared" si="2"/>
        <v>1996</v>
      </c>
      <c r="C31" s="31">
        <f t="shared" si="3"/>
        <v>55806.107843656777</v>
      </c>
      <c r="D31" s="37">
        <f t="shared" si="4"/>
        <v>8.2499999999999397E-3</v>
      </c>
      <c r="E31" s="31">
        <f t="shared" si="0"/>
        <v>57414.300356441352</v>
      </c>
      <c r="F31" s="33">
        <f t="shared" si="1"/>
        <v>2.881749999999993E-2</v>
      </c>
      <c r="G31" s="33"/>
      <c r="H31" s="28">
        <v>27</v>
      </c>
      <c r="I31" s="34">
        <f t="shared" si="5"/>
        <v>2.8817499999999933E-2</v>
      </c>
      <c r="K31" s="28">
        <v>27</v>
      </c>
      <c r="L31" s="34">
        <f t="shared" si="6"/>
        <v>8.24999999999999E-3</v>
      </c>
    </row>
    <row r="32" spans="1:39" x14ac:dyDescent="0.3">
      <c r="A32" s="28">
        <v>28</v>
      </c>
      <c r="B32" s="28">
        <f t="shared" si="2"/>
        <v>1995</v>
      </c>
      <c r="C32" s="31">
        <f t="shared" si="3"/>
        <v>56245.580942925575</v>
      </c>
      <c r="D32" s="37">
        <f t="shared" si="4"/>
        <v>7.8750000000000209E-3</v>
      </c>
      <c r="E32" s="31">
        <f t="shared" si="0"/>
        <v>57841.26807427637</v>
      </c>
      <c r="F32" s="33">
        <f t="shared" si="1"/>
        <v>2.8369999999999927E-2</v>
      </c>
      <c r="G32" s="33"/>
      <c r="H32" s="28">
        <v>28</v>
      </c>
      <c r="I32" s="34">
        <f t="shared" si="5"/>
        <v>2.8369999999999933E-2</v>
      </c>
      <c r="K32" s="28">
        <v>28</v>
      </c>
      <c r="L32" s="34">
        <f t="shared" si="6"/>
        <v>7.8749999999999896E-3</v>
      </c>
    </row>
    <row r="33" spans="1:39" x14ac:dyDescent="0.3">
      <c r="A33" s="28">
        <v>29</v>
      </c>
      <c r="B33" s="28">
        <f t="shared" si="2"/>
        <v>1994</v>
      </c>
      <c r="C33" s="31">
        <f t="shared" si="3"/>
        <v>56667.422799997519</v>
      </c>
      <c r="D33" s="37">
        <f t="shared" si="4"/>
        <v>7.5000000000000405E-3</v>
      </c>
      <c r="E33" s="31">
        <f t="shared" si="0"/>
        <v>58249.718913130448</v>
      </c>
      <c r="F33" s="33">
        <f t="shared" si="1"/>
        <v>2.7922499999999961E-2</v>
      </c>
      <c r="G33" s="33"/>
      <c r="H33" s="28">
        <v>29</v>
      </c>
      <c r="I33" s="34">
        <f t="shared" si="5"/>
        <v>2.7922499999999933E-2</v>
      </c>
      <c r="K33" s="28">
        <v>29</v>
      </c>
      <c r="L33" s="34">
        <f t="shared" si="6"/>
        <v>7.4999999999999893E-3</v>
      </c>
    </row>
    <row r="34" spans="1:39" s="95" customFormat="1" x14ac:dyDescent="0.3">
      <c r="A34" s="95">
        <v>30</v>
      </c>
      <c r="B34" s="95">
        <f t="shared" si="2"/>
        <v>1993</v>
      </c>
      <c r="C34" s="96">
        <f t="shared" si="3"/>
        <v>57071.178187447498</v>
      </c>
      <c r="D34" s="97">
        <f t="shared" si="4"/>
        <v>7.1249999999999421E-3</v>
      </c>
      <c r="E34" s="96">
        <f t="shared" si="0"/>
        <v>58639.208808147618</v>
      </c>
      <c r="F34" s="98">
        <f t="shared" si="1"/>
        <v>2.7474999999999989E-2</v>
      </c>
      <c r="G34" s="98"/>
      <c r="H34" s="95">
        <v>30</v>
      </c>
      <c r="I34" s="101">
        <f t="shared" si="5"/>
        <v>2.7474999999999934E-2</v>
      </c>
      <c r="K34" s="95">
        <v>30</v>
      </c>
      <c r="L34" s="101">
        <f t="shared" si="6"/>
        <v>7.124999999999989E-3</v>
      </c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</row>
    <row r="35" spans="1:39" x14ac:dyDescent="0.3">
      <c r="A35" s="28">
        <v>31</v>
      </c>
      <c r="B35" s="41">
        <f t="shared" si="2"/>
        <v>1992</v>
      </c>
      <c r="C35" s="31">
        <f t="shared" si="3"/>
        <v>57456.408640212765</v>
      </c>
      <c r="D35" s="37">
        <f t="shared" si="4"/>
        <v>6.7499999999999331E-3</v>
      </c>
      <c r="E35" s="31">
        <f t="shared" si="0"/>
        <v>59009.311724736115</v>
      </c>
      <c r="F35" s="33">
        <f t="shared" si="1"/>
        <v>2.7027499999999993E-2</v>
      </c>
      <c r="G35" s="33"/>
      <c r="H35" s="28">
        <v>31</v>
      </c>
      <c r="I35" s="34">
        <f t="shared" si="5"/>
        <v>2.7027499999999934E-2</v>
      </c>
      <c r="K35" s="28">
        <v>31</v>
      </c>
      <c r="L35" s="34">
        <f t="shared" si="6"/>
        <v>6.7499999999999886E-3</v>
      </c>
    </row>
    <row r="36" spans="1:39" x14ac:dyDescent="0.3">
      <c r="A36" s="28">
        <v>32</v>
      </c>
      <c r="B36" s="28">
        <f t="shared" si="2"/>
        <v>1991</v>
      </c>
      <c r="C36" s="31">
        <f t="shared" si="3"/>
        <v>57822.693245294118</v>
      </c>
      <c r="D36" s="37">
        <f t="shared" si="4"/>
        <v>6.3749999999999449E-3</v>
      </c>
      <c r="E36" s="31">
        <f t="shared" si="0"/>
        <v>59359.620431754032</v>
      </c>
      <c r="F36" s="33">
        <f t="shared" si="1"/>
        <v>2.6579999999999937E-2</v>
      </c>
      <c r="G36" s="33"/>
      <c r="H36" s="28">
        <v>32</v>
      </c>
      <c r="I36" s="34">
        <f t="shared" si="5"/>
        <v>2.6579999999999934E-2</v>
      </c>
      <c r="K36" s="28">
        <v>32</v>
      </c>
      <c r="L36" s="34">
        <f t="shared" si="6"/>
        <v>6.3749999999999883E-3</v>
      </c>
    </row>
    <row r="37" spans="1:39" x14ac:dyDescent="0.3">
      <c r="A37" s="28">
        <v>33</v>
      </c>
      <c r="B37" s="28">
        <f t="shared" si="2"/>
        <v>1990</v>
      </c>
      <c r="C37" s="31">
        <f t="shared" si="3"/>
        <v>58169.629404765881</v>
      </c>
      <c r="D37" s="37">
        <f t="shared" si="4"/>
        <v>5.9999999999999698E-3</v>
      </c>
      <c r="E37" s="31">
        <f t="shared" si="0"/>
        <v>59689.747245185921</v>
      </c>
      <c r="F37" s="33">
        <f t="shared" si="1"/>
        <v>2.6132499999999923E-2</v>
      </c>
      <c r="G37" s="33"/>
      <c r="H37" s="28">
        <v>33</v>
      </c>
      <c r="I37" s="34">
        <f t="shared" si="5"/>
        <v>2.6132499999999934E-2</v>
      </c>
      <c r="K37" s="28">
        <v>33</v>
      </c>
      <c r="L37" s="34">
        <f t="shared" si="6"/>
        <v>5.999999999999988E-3</v>
      </c>
    </row>
    <row r="38" spans="1:39" x14ac:dyDescent="0.3">
      <c r="A38" s="28">
        <v>34</v>
      </c>
      <c r="B38" s="28">
        <f t="shared" si="2"/>
        <v>1989</v>
      </c>
      <c r="C38" s="31">
        <f t="shared" si="3"/>
        <v>58496.833570167692</v>
      </c>
      <c r="D38" s="37">
        <f t="shared" si="4"/>
        <v>5.625000000000038E-3</v>
      </c>
      <c r="E38" s="31">
        <f t="shared" si="0"/>
        <v>59999.324740417447</v>
      </c>
      <c r="F38" s="33">
        <f t="shared" si="1"/>
        <v>2.5684999999999975E-2</v>
      </c>
      <c r="G38" s="33"/>
      <c r="H38" s="28">
        <v>34</v>
      </c>
      <c r="I38" s="34">
        <f t="shared" si="5"/>
        <v>2.5684999999999934E-2</v>
      </c>
      <c r="K38" s="28">
        <v>34</v>
      </c>
      <c r="L38" s="34">
        <f t="shared" si="6"/>
        <v>5.6249999999999876E-3</v>
      </c>
    </row>
    <row r="39" spans="1:39" s="95" customFormat="1" x14ac:dyDescent="0.3">
      <c r="A39" s="95">
        <v>35</v>
      </c>
      <c r="B39" s="95">
        <f t="shared" si="2"/>
        <v>1988</v>
      </c>
      <c r="C39" s="96">
        <f t="shared" si="3"/>
        <v>58803.941946411069</v>
      </c>
      <c r="D39" s="97">
        <f t="shared" si="4"/>
        <v>5.2499999999999465E-3</v>
      </c>
      <c r="E39" s="96">
        <f t="shared" si="0"/>
        <v>60288.006431283611</v>
      </c>
      <c r="F39" s="98">
        <f t="shared" si="1"/>
        <v>2.5237499999999882E-2</v>
      </c>
      <c r="G39" s="98"/>
      <c r="H39" s="95">
        <v>35</v>
      </c>
      <c r="I39" s="101">
        <f t="shared" si="5"/>
        <v>2.5237499999999934E-2</v>
      </c>
      <c r="K39" s="95">
        <v>35</v>
      </c>
      <c r="L39" s="101">
        <f t="shared" si="6"/>
        <v>5.2499999999999873E-3</v>
      </c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</row>
    <row r="40" spans="1:39" x14ac:dyDescent="0.3">
      <c r="A40" s="28">
        <v>36</v>
      </c>
      <c r="B40" s="41">
        <f t="shared" si="2"/>
        <v>1987</v>
      </c>
      <c r="C40" s="31">
        <f t="shared" si="3"/>
        <v>59090.611163399823</v>
      </c>
      <c r="D40" s="37">
        <f t="shared" si="4"/>
        <v>4.8749999999999965E-3</v>
      </c>
      <c r="E40" s="31">
        <f t="shared" si="0"/>
        <v>60555.467414140498</v>
      </c>
      <c r="F40" s="33">
        <f t="shared" si="1"/>
        <v>2.4789999999999889E-2</v>
      </c>
      <c r="G40" s="33"/>
      <c r="H40" s="28">
        <v>36</v>
      </c>
      <c r="I40" s="34">
        <f t="shared" si="5"/>
        <v>2.4789999999999934E-2</v>
      </c>
      <c r="K40" s="28">
        <v>36</v>
      </c>
      <c r="L40" s="34">
        <f t="shared" si="6"/>
        <v>4.874999999999987E-3</v>
      </c>
    </row>
    <row r="41" spans="1:39" x14ac:dyDescent="0.3">
      <c r="A41" s="28">
        <v>37</v>
      </c>
      <c r="B41" s="28">
        <f t="shared" si="2"/>
        <v>1986</v>
      </c>
      <c r="C41" s="31">
        <f t="shared" si="3"/>
        <v>59356.518913635118</v>
      </c>
      <c r="D41" s="37">
        <f t="shared" si="4"/>
        <v>4.4999999999999407E-3</v>
      </c>
      <c r="E41" s="31">
        <f t="shared" si="0"/>
        <v>60801.404975290279</v>
      </c>
      <c r="F41" s="33">
        <f t="shared" si="1"/>
        <v>2.4342499999999968E-2</v>
      </c>
      <c r="G41" s="33"/>
      <c r="H41" s="28">
        <v>37</v>
      </c>
      <c r="I41" s="34">
        <f t="shared" si="5"/>
        <v>2.4342499999999934E-2</v>
      </c>
      <c r="K41" s="28">
        <v>37</v>
      </c>
      <c r="L41" s="34">
        <f t="shared" si="6"/>
        <v>4.4999999999999866E-3</v>
      </c>
    </row>
    <row r="42" spans="1:39" x14ac:dyDescent="0.3">
      <c r="A42" s="28">
        <v>38</v>
      </c>
      <c r="B42" s="28">
        <f t="shared" si="2"/>
        <v>1985</v>
      </c>
      <c r="C42" s="31">
        <f t="shared" si="3"/>
        <v>59601.364554153864</v>
      </c>
      <c r="D42" s="37">
        <f t="shared" si="4"/>
        <v>4.1250000000000227E-3</v>
      </c>
      <c r="E42" s="31">
        <f t="shared" si="0"/>
        <v>61025.539160175365</v>
      </c>
      <c r="F42" s="33">
        <f t="shared" si="1"/>
        <v>2.3894999999999906E-2</v>
      </c>
      <c r="G42" s="33"/>
      <c r="H42" s="28">
        <v>38</v>
      </c>
      <c r="I42" s="34">
        <f t="shared" si="5"/>
        <v>2.3894999999999934E-2</v>
      </c>
      <c r="K42" s="28">
        <v>38</v>
      </c>
      <c r="L42" s="34">
        <f t="shared" si="6"/>
        <v>4.1249999999999863E-3</v>
      </c>
    </row>
    <row r="43" spans="1:39" x14ac:dyDescent="0.3">
      <c r="A43" s="28">
        <v>39</v>
      </c>
      <c r="B43" s="28">
        <f t="shared" si="2"/>
        <v>1984</v>
      </c>
      <c r="C43" s="31">
        <f t="shared" si="3"/>
        <v>59824.869671231943</v>
      </c>
      <c r="D43" s="37">
        <f t="shared" si="4"/>
        <v>3.7500000000000324E-3</v>
      </c>
      <c r="E43" s="31">
        <f t="shared" si="0"/>
        <v>61227.613302848149</v>
      </c>
      <c r="F43" s="33">
        <f t="shared" si="1"/>
        <v>2.3447499999999913E-2</v>
      </c>
      <c r="G43" s="33"/>
      <c r="H43" s="28">
        <v>39</v>
      </c>
      <c r="I43" s="34">
        <f t="shared" si="5"/>
        <v>2.3447499999999934E-2</v>
      </c>
      <c r="K43" s="28">
        <v>39</v>
      </c>
      <c r="L43" s="34">
        <f t="shared" si="6"/>
        <v>3.7499999999999864E-3</v>
      </c>
    </row>
    <row r="44" spans="1:39" s="95" customFormat="1" x14ac:dyDescent="0.3">
      <c r="A44" s="95">
        <v>40</v>
      </c>
      <c r="B44" s="95">
        <f t="shared" si="2"/>
        <v>1983</v>
      </c>
      <c r="C44" s="96">
        <f t="shared" si="3"/>
        <v>60026.778606372347</v>
      </c>
      <c r="D44" s="97">
        <f t="shared" si="4"/>
        <v>3.3749999999999301E-3</v>
      </c>
      <c r="E44" s="96">
        <f t="shared" si="0"/>
        <v>61407.394514318905</v>
      </c>
      <c r="F44" s="98">
        <f t="shared" si="1"/>
        <v>2.2999999999999899E-2</v>
      </c>
      <c r="G44" s="98"/>
      <c r="H44" s="95">
        <v>40</v>
      </c>
      <c r="I44" s="101">
        <f t="shared" si="5"/>
        <v>2.2999999999999934E-2</v>
      </c>
      <c r="K44" s="95">
        <v>40</v>
      </c>
      <c r="L44" s="101">
        <f t="shared" si="6"/>
        <v>3.3749999999999865E-3</v>
      </c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</row>
    <row r="45" spans="1:39" ht="21" customHeight="1" x14ac:dyDescent="0.3">
      <c r="A45" s="124" t="s">
        <v>83</v>
      </c>
      <c r="B45" s="123" t="s">
        <v>85</v>
      </c>
      <c r="C45" s="122" t="s">
        <v>84</v>
      </c>
      <c r="D45" s="122"/>
      <c r="E45" s="122"/>
      <c r="L45" s="34"/>
    </row>
    <row r="46" spans="1:39" ht="14" customHeight="1" x14ac:dyDescent="0.3">
      <c r="A46" s="124"/>
      <c r="B46" s="123"/>
      <c r="C46" s="122"/>
      <c r="D46" s="122"/>
      <c r="E46" s="122"/>
    </row>
  </sheetData>
  <sheetProtection algorithmName="SHA-512" hashValue="EzTUl5nXQv0UE4xlVyXqyJ3RsJGcmHR4hUr58Aijbwu7bmuZw7XhfcrGwHPauz9Wed6edxmtKw20WP1mDSlmAw==" saltValue="Gc4XOI4f7OR0t7P9lmZNdQ==" spinCount="100000" sheet="1" objects="1" scenarios="1"/>
  <mergeCells count="6">
    <mergeCell ref="A1:N1"/>
    <mergeCell ref="C45:E46"/>
    <mergeCell ref="B45:B46"/>
    <mergeCell ref="A45:A46"/>
    <mergeCell ref="A2:B2"/>
    <mergeCell ref="E2:J2"/>
  </mergeCells>
  <pageMargins left="0.7" right="0.7" top="0.75" bottom="0.75" header="0.3" footer="0.3"/>
  <pageSetup scale="81" orientation="portrait" r:id="rId1"/>
  <headerFooter>
    <oddHeader xml:space="preserve">&amp;CSalary Guideline Proposal 
Ministers of Word and Sacrament and Ministers of Word and Service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792B3-C939-4BDF-BD9B-B2F1AA4CABDD}">
  <sheetPr>
    <pageSetUpPr fitToPage="1"/>
  </sheetPr>
  <dimension ref="A1:AC53"/>
  <sheetViews>
    <sheetView view="pageLayout" zoomScale="40" zoomScaleNormal="90" zoomScalePageLayoutView="40" workbookViewId="0">
      <selection activeCell="S10" sqref="S10"/>
    </sheetView>
  </sheetViews>
  <sheetFormatPr defaultColWidth="9.1796875" defaultRowHeight="15.5" x14ac:dyDescent="0.35"/>
  <cols>
    <col min="1" max="1" width="9.1796875" style="169"/>
    <col min="2" max="2" width="47.6328125" style="170" customWidth="1"/>
    <col min="3" max="3" width="2.6328125" style="171" customWidth="1"/>
    <col min="4" max="4" width="1.90625" style="191" customWidth="1"/>
    <col min="5" max="5" width="2.6328125" style="171" customWidth="1"/>
    <col min="6" max="6" width="21.6328125" style="173" customWidth="1"/>
    <col min="7" max="7" width="1.54296875" style="173" customWidth="1"/>
    <col min="8" max="8" width="12.453125" style="174" customWidth="1"/>
    <col min="9" max="9" width="2.6328125" style="171" customWidth="1"/>
    <col min="10" max="10" width="1.90625" style="191" customWidth="1"/>
    <col min="11" max="11" width="2.6328125" style="171" customWidth="1"/>
    <col min="12" max="12" width="21.6328125" style="173" customWidth="1"/>
    <col min="13" max="13" width="1.81640625" style="173" customWidth="1"/>
    <col min="14" max="14" width="10.453125" style="175" hidden="1" customWidth="1"/>
    <col min="15" max="15" width="12.36328125" style="173" customWidth="1"/>
    <col min="16" max="16" width="5.6328125" style="176" customWidth="1"/>
    <col min="17" max="17" width="21.6328125" style="173" customWidth="1"/>
    <col min="18" max="18" width="1.81640625" style="173" customWidth="1"/>
    <col min="19" max="19" width="12.36328125" style="173" customWidth="1"/>
    <col min="20" max="20" width="2.6328125" style="171" customWidth="1"/>
    <col min="21" max="21" width="1.90625" style="177" customWidth="1"/>
    <col min="22" max="22" width="2.6328125" style="171" customWidth="1"/>
    <col min="23" max="23" width="21.6328125" style="173" customWidth="1"/>
    <col min="24" max="24" width="1.81640625" style="173" customWidth="1"/>
    <col min="25" max="25" width="12.54296875" style="173" customWidth="1"/>
    <col min="26" max="26" width="5.6328125" style="176" customWidth="1"/>
    <col min="27" max="27" width="21.6328125" style="173" customWidth="1"/>
    <col min="28" max="28" width="1.81640625" style="173" customWidth="1"/>
    <col min="29" max="29" width="12.54296875" style="173" customWidth="1"/>
    <col min="30" max="16384" width="9.1796875" style="170"/>
  </cols>
  <sheetData>
    <row r="1" spans="1:29" x14ac:dyDescent="0.35">
      <c r="D1" s="172"/>
      <c r="J1" s="172"/>
    </row>
    <row r="2" spans="1:29" ht="17.5" x14ac:dyDescent="0.35">
      <c r="A2" s="178"/>
      <c r="C2" s="179"/>
      <c r="D2" s="170"/>
      <c r="E2" s="170"/>
      <c r="F2" s="180"/>
      <c r="G2" s="171"/>
      <c r="H2" s="181"/>
      <c r="J2" s="181"/>
      <c r="K2" s="170"/>
      <c r="L2" s="182"/>
      <c r="M2" s="183"/>
      <c r="N2" s="170"/>
      <c r="O2" s="170"/>
      <c r="P2" s="170"/>
      <c r="Q2" s="183"/>
      <c r="R2" s="183"/>
      <c r="S2" s="183"/>
      <c r="T2" s="183"/>
      <c r="U2" s="184"/>
      <c r="V2" s="170"/>
      <c r="W2" s="170"/>
      <c r="X2" s="185"/>
      <c r="Y2" s="170"/>
      <c r="Z2" s="170"/>
      <c r="AA2" s="170"/>
      <c r="AB2" s="185"/>
      <c r="AC2" s="170"/>
    </row>
    <row r="3" spans="1:29" ht="25.5" customHeight="1" x14ac:dyDescent="0.55000000000000004">
      <c r="A3" s="178"/>
      <c r="B3" s="186" t="s">
        <v>89</v>
      </c>
      <c r="C3" s="186"/>
      <c r="D3" s="186"/>
      <c r="E3" s="186"/>
      <c r="F3" s="186"/>
      <c r="G3" s="187"/>
      <c r="H3" s="170"/>
      <c r="I3" s="187"/>
      <c r="J3" s="181"/>
      <c r="K3" s="170"/>
      <c r="L3" s="188" t="s">
        <v>90</v>
      </c>
      <c r="M3" s="188"/>
      <c r="N3" s="188"/>
      <c r="O3" s="188"/>
      <c r="P3" s="188"/>
      <c r="Q3" s="188"/>
      <c r="R3" s="188"/>
      <c r="S3" s="188"/>
      <c r="T3" s="183"/>
      <c r="U3" s="184"/>
      <c r="V3" s="170"/>
      <c r="W3" s="188" t="s">
        <v>88</v>
      </c>
      <c r="X3" s="188"/>
      <c r="Y3" s="188"/>
      <c r="Z3" s="170"/>
      <c r="AA3" s="188" t="s">
        <v>91</v>
      </c>
      <c r="AB3" s="188"/>
      <c r="AC3" s="188"/>
    </row>
    <row r="4" spans="1:29" ht="25" customHeight="1" x14ac:dyDescent="0.45">
      <c r="A4" s="178"/>
      <c r="C4" s="170"/>
      <c r="D4" s="170"/>
      <c r="E4" s="170"/>
      <c r="F4" s="170"/>
      <c r="G4" s="170"/>
      <c r="H4" s="170"/>
      <c r="I4" s="170"/>
      <c r="J4" s="172"/>
      <c r="K4" s="189"/>
      <c r="L4" s="188"/>
      <c r="M4" s="188"/>
      <c r="N4" s="188"/>
      <c r="O4" s="188"/>
      <c r="P4" s="188"/>
      <c r="Q4" s="188"/>
      <c r="R4" s="188"/>
      <c r="S4" s="188"/>
      <c r="T4" s="190"/>
      <c r="U4" s="184"/>
      <c r="W4" s="188"/>
      <c r="X4" s="188"/>
      <c r="Y4" s="188"/>
      <c r="AA4" s="188"/>
      <c r="AB4" s="188"/>
      <c r="AC4" s="188"/>
    </row>
    <row r="5" spans="1:29" ht="25" customHeight="1" x14ac:dyDescent="0.45">
      <c r="A5" s="178"/>
      <c r="C5" s="170"/>
      <c r="D5" s="170"/>
      <c r="E5" s="170"/>
      <c r="F5" s="170"/>
      <c r="G5" s="170"/>
      <c r="H5" s="170"/>
      <c r="I5" s="170"/>
      <c r="J5" s="189"/>
      <c r="K5" s="189"/>
      <c r="L5" s="188"/>
      <c r="M5" s="188"/>
      <c r="N5" s="188"/>
      <c r="O5" s="188"/>
      <c r="P5" s="188"/>
      <c r="Q5" s="188"/>
      <c r="R5" s="188"/>
      <c r="S5" s="188"/>
      <c r="T5" s="190"/>
      <c r="U5" s="184"/>
      <c r="V5" s="189"/>
      <c r="W5" s="188"/>
      <c r="X5" s="188"/>
      <c r="Y5" s="188"/>
      <c r="Z5" s="189"/>
      <c r="AA5" s="188"/>
      <c r="AB5" s="188"/>
      <c r="AC5" s="188"/>
    </row>
    <row r="6" spans="1:29" ht="25" customHeight="1" x14ac:dyDescent="0.35">
      <c r="L6" s="188"/>
      <c r="M6" s="188"/>
      <c r="N6" s="188"/>
      <c r="O6" s="188"/>
      <c r="P6" s="188"/>
      <c r="Q6" s="188"/>
      <c r="R6" s="188"/>
      <c r="S6" s="188"/>
      <c r="W6" s="188"/>
      <c r="X6" s="188"/>
      <c r="Y6" s="188"/>
      <c r="AA6" s="188"/>
      <c r="AB6" s="188"/>
      <c r="AC6" s="188"/>
    </row>
    <row r="7" spans="1:29" x14ac:dyDescent="0.35">
      <c r="C7" s="192"/>
      <c r="E7" s="192"/>
      <c r="I7" s="192"/>
      <c r="K7" s="192"/>
      <c r="T7" s="192"/>
      <c r="V7" s="192"/>
    </row>
    <row r="8" spans="1:29" ht="20.25" customHeight="1" x14ac:dyDescent="0.45">
      <c r="A8" s="193"/>
      <c r="B8" s="194" t="s">
        <v>47</v>
      </c>
      <c r="C8" s="195"/>
      <c r="D8" s="196"/>
      <c r="E8" s="195"/>
      <c r="F8" s="145">
        <v>2008</v>
      </c>
      <c r="G8" s="197"/>
      <c r="H8" s="198"/>
      <c r="I8" s="195"/>
      <c r="J8" s="196"/>
      <c r="K8" s="195"/>
      <c r="L8" s="197"/>
      <c r="M8" s="197"/>
      <c r="N8" s="197"/>
      <c r="O8" s="199"/>
      <c r="Q8" s="200"/>
      <c r="R8" s="200"/>
      <c r="S8" s="201"/>
      <c r="T8" s="195"/>
      <c r="U8" s="202"/>
      <c r="V8" s="195"/>
      <c r="W8" s="275">
        <v>2020</v>
      </c>
      <c r="X8" s="200"/>
      <c r="Y8" s="201"/>
      <c r="AA8" s="277">
        <v>2015</v>
      </c>
      <c r="AB8" s="200"/>
      <c r="AC8" s="201"/>
    </row>
    <row r="9" spans="1:29" ht="20.25" customHeight="1" x14ac:dyDescent="0.45">
      <c r="A9" s="193"/>
      <c r="B9" s="194"/>
      <c r="C9" s="195"/>
      <c r="D9" s="196"/>
      <c r="E9" s="195"/>
      <c r="F9" s="197"/>
      <c r="G9" s="197"/>
      <c r="H9" s="198"/>
      <c r="I9" s="195"/>
      <c r="J9" s="196"/>
      <c r="K9" s="195"/>
      <c r="L9" s="197"/>
      <c r="M9" s="197"/>
      <c r="N9" s="197"/>
      <c r="O9" s="199"/>
      <c r="Q9" s="200"/>
      <c r="R9" s="200"/>
      <c r="S9" s="201"/>
      <c r="T9" s="195"/>
      <c r="U9" s="202"/>
      <c r="V9" s="195"/>
      <c r="W9" s="200"/>
      <c r="X9" s="200"/>
      <c r="Y9" s="201"/>
      <c r="AA9" s="200"/>
      <c r="AB9" s="200"/>
      <c r="AC9" s="201"/>
    </row>
    <row r="10" spans="1:29" ht="50" x14ac:dyDescent="0.5">
      <c r="C10" s="195"/>
      <c r="D10" s="196"/>
      <c r="E10" s="195"/>
      <c r="F10" s="203" t="s">
        <v>43</v>
      </c>
      <c r="G10" s="204"/>
      <c r="H10" s="205" t="s">
        <v>24</v>
      </c>
      <c r="I10" s="195"/>
      <c r="J10" s="196"/>
      <c r="K10" s="195"/>
      <c r="L10" s="203" t="s">
        <v>25</v>
      </c>
      <c r="N10" s="206" t="s">
        <v>0</v>
      </c>
      <c r="O10" s="207" t="s">
        <v>26</v>
      </c>
      <c r="Q10" s="203" t="s">
        <v>27</v>
      </c>
      <c r="S10" s="207" t="s">
        <v>28</v>
      </c>
      <c r="T10" s="195"/>
      <c r="U10" s="202"/>
      <c r="V10" s="195"/>
      <c r="W10" s="203" t="s">
        <v>92</v>
      </c>
      <c r="Y10" s="207" t="s">
        <v>62</v>
      </c>
      <c r="AA10" s="203" t="s">
        <v>93</v>
      </c>
      <c r="AC10" s="207" t="s">
        <v>62</v>
      </c>
    </row>
    <row r="11" spans="1:29" ht="30" customHeight="1" x14ac:dyDescent="0.4">
      <c r="B11" s="208" t="s">
        <v>1</v>
      </c>
      <c r="C11" s="209"/>
      <c r="E11" s="209"/>
      <c r="I11" s="209"/>
      <c r="K11" s="209"/>
      <c r="T11" s="209"/>
      <c r="V11" s="209"/>
    </row>
    <row r="12" spans="1:29" ht="24" customHeight="1" x14ac:dyDescent="0.5">
      <c r="A12" s="169" t="s">
        <v>2</v>
      </c>
      <c r="B12" s="210" t="s">
        <v>3</v>
      </c>
      <c r="F12" s="166"/>
      <c r="G12" s="211"/>
      <c r="H12" s="174">
        <f>F12/12</f>
        <v>0</v>
      </c>
      <c r="L12" s="212">
        <f>VLOOKUP($F$8,'2023 Minister Salary Table'!$B4:$E44,2,FALSE)</f>
        <v>49342.062213154903</v>
      </c>
      <c r="N12" s="175">
        <f>L12-F12</f>
        <v>49342.062213154903</v>
      </c>
      <c r="O12" s="173">
        <f>L12/12</f>
        <v>4111.8385177629089</v>
      </c>
      <c r="Q12" s="212">
        <f>VLOOKUP($F$8,'2023 Minister Salary Table'!$B4:$E44,4,FALSE)</f>
        <v>51028.943965067134</v>
      </c>
      <c r="S12" s="173">
        <f>Q12/12</f>
        <v>4252.4119970889278</v>
      </c>
      <c r="W12" s="276">
        <f>VLOOKUP(W8,'2023 Minister Salary Table'!$B4:$E44,2,FALSE)</f>
        <v>41361.077149886813</v>
      </c>
      <c r="Y12" s="173">
        <f>W12/12</f>
        <v>3446.7564291572344</v>
      </c>
      <c r="AA12" s="278">
        <f>VLOOKUP(AA8,'2023 Minister Salary Table'!$B4:$E44,4,FALSE)</f>
        <v>46477.202412320432</v>
      </c>
      <c r="AC12" s="173">
        <f>AA12/12</f>
        <v>3873.1002010267025</v>
      </c>
    </row>
    <row r="13" spans="1:29" ht="6" customHeight="1" x14ac:dyDescent="0.4">
      <c r="B13" s="213"/>
      <c r="C13" s="214"/>
      <c r="D13" s="215"/>
      <c r="E13" s="214"/>
      <c r="F13" s="216"/>
      <c r="G13" s="216"/>
      <c r="I13" s="214"/>
      <c r="J13" s="215"/>
      <c r="K13" s="214"/>
      <c r="L13" s="216"/>
      <c r="Q13" s="216"/>
      <c r="T13" s="214"/>
      <c r="U13" s="217"/>
      <c r="V13" s="214"/>
      <c r="W13" s="216"/>
      <c r="AA13" s="216"/>
    </row>
    <row r="14" spans="1:29" ht="24" customHeight="1" x14ac:dyDescent="0.4">
      <c r="A14" s="169" t="s">
        <v>4</v>
      </c>
      <c r="B14" s="210" t="s">
        <v>63</v>
      </c>
      <c r="C14" s="214"/>
      <c r="D14" s="215"/>
      <c r="E14" s="214"/>
      <c r="F14" s="173">
        <f>F12*0.3</f>
        <v>0</v>
      </c>
      <c r="G14" s="216"/>
      <c r="H14" s="174">
        <f>F14/12</f>
        <v>0</v>
      </c>
      <c r="I14" s="214"/>
      <c r="J14" s="215"/>
      <c r="K14" s="214"/>
      <c r="L14" s="173">
        <f>L12*0.3</f>
        <v>14802.61866394647</v>
      </c>
      <c r="N14" s="175">
        <f>L14-F14</f>
        <v>14802.61866394647</v>
      </c>
      <c r="O14" s="173">
        <f>L14/12</f>
        <v>1233.5515553288726</v>
      </c>
      <c r="Q14" s="173">
        <f>Q12*0.3</f>
        <v>15308.683189520139</v>
      </c>
      <c r="S14" s="173">
        <f>Q14/12</f>
        <v>1275.7235991266782</v>
      </c>
      <c r="T14" s="214"/>
      <c r="U14" s="217"/>
      <c r="V14" s="214"/>
      <c r="W14" s="173">
        <f>W12*0.3</f>
        <v>12408.323144966043</v>
      </c>
      <c r="Y14" s="173">
        <f>W14/12</f>
        <v>1034.0269287471704</v>
      </c>
      <c r="AA14" s="173">
        <f>AA12*0.3</f>
        <v>13943.16072369613</v>
      </c>
      <c r="AC14" s="173">
        <f>AA14/12</f>
        <v>1161.9300603080108</v>
      </c>
    </row>
    <row r="15" spans="1:29" ht="16.5" customHeight="1" x14ac:dyDescent="0.35">
      <c r="B15" s="218" t="s">
        <v>5</v>
      </c>
      <c r="C15" s="214"/>
      <c r="D15" s="215"/>
      <c r="E15" s="214"/>
      <c r="F15" s="219"/>
      <c r="G15" s="220"/>
      <c r="I15" s="214"/>
      <c r="J15" s="215"/>
      <c r="K15" s="214"/>
      <c r="L15" s="220"/>
      <c r="Q15" s="220"/>
      <c r="T15" s="214"/>
      <c r="U15" s="217"/>
      <c r="V15" s="214"/>
      <c r="W15" s="220"/>
      <c r="AA15" s="220"/>
    </row>
    <row r="16" spans="1:29" ht="6" customHeight="1" x14ac:dyDescent="0.35">
      <c r="B16" s="221"/>
      <c r="C16" s="214"/>
      <c r="D16" s="215"/>
      <c r="E16" s="214"/>
      <c r="F16" s="219"/>
      <c r="G16" s="220"/>
      <c r="I16" s="214"/>
      <c r="J16" s="215"/>
      <c r="K16" s="214"/>
      <c r="L16" s="220"/>
      <c r="Q16" s="220"/>
      <c r="T16" s="214"/>
      <c r="U16" s="217"/>
      <c r="V16" s="214"/>
      <c r="W16" s="220"/>
      <c r="AA16" s="220"/>
    </row>
    <row r="17" spans="1:29" ht="24" customHeight="1" x14ac:dyDescent="0.4">
      <c r="A17" s="169" t="s">
        <v>6</v>
      </c>
      <c r="B17" s="210" t="s">
        <v>13</v>
      </c>
      <c r="C17" s="214"/>
      <c r="D17" s="215"/>
      <c r="E17" s="214"/>
      <c r="F17" s="168"/>
      <c r="G17" s="220"/>
      <c r="H17" s="174">
        <f>F17/12</f>
        <v>0</v>
      </c>
      <c r="I17" s="214"/>
      <c r="J17" s="215"/>
      <c r="K17" s="214"/>
      <c r="L17" s="157">
        <v>0</v>
      </c>
      <c r="O17" s="173">
        <f>M17/12</f>
        <v>0</v>
      </c>
      <c r="Q17" s="157"/>
      <c r="S17" s="173">
        <f>Q17/12</f>
        <v>0</v>
      </c>
      <c r="T17" s="214"/>
      <c r="U17" s="217"/>
      <c r="V17" s="214"/>
      <c r="W17" s="157"/>
      <c r="Y17" s="173">
        <f>W17/12</f>
        <v>0</v>
      </c>
      <c r="AA17" s="274">
        <v>2000</v>
      </c>
      <c r="AC17" s="173">
        <f>AA17/12</f>
        <v>166.66666666666666</v>
      </c>
    </row>
    <row r="18" spans="1:29" ht="6" customHeight="1" x14ac:dyDescent="0.35">
      <c r="C18" s="214"/>
      <c r="D18" s="215"/>
      <c r="E18" s="214"/>
      <c r="F18" s="219"/>
      <c r="G18" s="220"/>
      <c r="I18" s="214"/>
      <c r="J18" s="215"/>
      <c r="K18" s="214"/>
      <c r="L18" s="220"/>
      <c r="Q18" s="220"/>
      <c r="T18" s="214"/>
      <c r="U18" s="217"/>
      <c r="V18" s="214"/>
      <c r="W18" s="220"/>
      <c r="AA18" s="220"/>
    </row>
    <row r="19" spans="1:29" ht="24" customHeight="1" x14ac:dyDescent="0.4">
      <c r="A19" s="169" t="s">
        <v>7</v>
      </c>
      <c r="B19" s="210" t="s">
        <v>64</v>
      </c>
      <c r="C19" s="214"/>
      <c r="D19" s="215"/>
      <c r="E19" s="214"/>
      <c r="F19" s="216">
        <f>(F12+F14+F17)*7.65%</f>
        <v>0</v>
      </c>
      <c r="G19" s="216"/>
      <c r="H19" s="174">
        <f>F19/12</f>
        <v>0</v>
      </c>
      <c r="I19" s="214"/>
      <c r="J19" s="215"/>
      <c r="K19" s="214"/>
      <c r="L19" s="216">
        <f>(L12+L14+L17)*7.65%</f>
        <v>4907.0680870982551</v>
      </c>
      <c r="N19" s="175">
        <f>L19-F19</f>
        <v>4907.0680870982551</v>
      </c>
      <c r="O19" s="173">
        <f>L19/12</f>
        <v>408.92234059152128</v>
      </c>
      <c r="Q19" s="216">
        <f>(Q12+Q14+Q17)*7.65%</f>
        <v>5074.8284773259265</v>
      </c>
      <c r="S19" s="173">
        <f>Q19/12</f>
        <v>422.9023731104939</v>
      </c>
      <c r="T19" s="214"/>
      <c r="U19" s="217"/>
      <c r="V19" s="214"/>
      <c r="W19" s="216">
        <f>(W12+W14+W17)*7.65%</f>
        <v>4113.3591225562432</v>
      </c>
      <c r="Y19" s="173">
        <f>W19/12</f>
        <v>342.77992687968691</v>
      </c>
      <c r="AA19" s="216">
        <f>(AA12+AA14+AA17)*7.65%</f>
        <v>4775.1577799052666</v>
      </c>
      <c r="AC19" s="173">
        <f>AA19/12</f>
        <v>397.92981499210555</v>
      </c>
    </row>
    <row r="20" spans="1:29" s="228" customFormat="1" ht="18" x14ac:dyDescent="0.4">
      <c r="A20" s="169"/>
      <c r="B20" s="223" t="s">
        <v>42</v>
      </c>
      <c r="C20" s="214"/>
      <c r="D20" s="215"/>
      <c r="E20" s="214"/>
      <c r="F20" s="224"/>
      <c r="G20" s="224"/>
      <c r="H20" s="225"/>
      <c r="I20" s="214"/>
      <c r="J20" s="215"/>
      <c r="K20" s="214"/>
      <c r="L20" s="224"/>
      <c r="M20" s="226"/>
      <c r="N20" s="227"/>
      <c r="O20" s="226"/>
      <c r="P20" s="176"/>
      <c r="Q20" s="224"/>
      <c r="R20" s="226"/>
      <c r="S20" s="226"/>
      <c r="T20" s="214"/>
      <c r="U20" s="217"/>
      <c r="V20" s="214"/>
      <c r="W20" s="224"/>
      <c r="X20" s="226"/>
      <c r="Y20" s="226"/>
      <c r="Z20" s="176"/>
      <c r="AA20" s="224"/>
      <c r="AB20" s="226"/>
      <c r="AC20" s="226"/>
    </row>
    <row r="21" spans="1:29" s="236" customFormat="1" ht="40.5" x14ac:dyDescent="0.45">
      <c r="A21" s="229" t="s">
        <v>14</v>
      </c>
      <c r="B21" s="230" t="s">
        <v>29</v>
      </c>
      <c r="C21" s="214"/>
      <c r="D21" s="215"/>
      <c r="E21" s="214"/>
      <c r="F21" s="231">
        <f>SUM(F12:F20)</f>
        <v>0</v>
      </c>
      <c r="G21" s="231"/>
      <c r="H21" s="232">
        <f>F21/12</f>
        <v>0</v>
      </c>
      <c r="I21" s="214"/>
      <c r="J21" s="215"/>
      <c r="K21" s="214"/>
      <c r="L21" s="231">
        <f>SUM(L12:L20)</f>
        <v>69051.748964199636</v>
      </c>
      <c r="M21" s="233"/>
      <c r="N21" s="233">
        <f>L21-F21</f>
        <v>69051.748964199636</v>
      </c>
      <c r="O21" s="234">
        <f>L21/12</f>
        <v>5754.312413683303</v>
      </c>
      <c r="P21" s="235"/>
      <c r="Q21" s="231">
        <f>SUM(Q12:Q20)</f>
        <v>71412.455631913195</v>
      </c>
      <c r="R21" s="233"/>
      <c r="S21" s="234">
        <f>Q21/12</f>
        <v>5951.0379693260993</v>
      </c>
      <c r="T21" s="214"/>
      <c r="U21" s="217"/>
      <c r="V21" s="214"/>
      <c r="W21" s="231">
        <f>SUM(W12:W20)</f>
        <v>57882.759417409099</v>
      </c>
      <c r="X21" s="233"/>
      <c r="Y21" s="234">
        <f>W21/12</f>
        <v>4823.5632847840916</v>
      </c>
      <c r="Z21" s="235"/>
      <c r="AA21" s="231">
        <f>SUM(AA12:AA20)</f>
        <v>67195.520915921821</v>
      </c>
      <c r="AB21" s="233"/>
      <c r="AC21" s="234">
        <f>AA21/12</f>
        <v>5599.6267429934851</v>
      </c>
    </row>
    <row r="22" spans="1:29" ht="22.5" x14ac:dyDescent="0.45">
      <c r="B22" s="210"/>
      <c r="C22" s="214"/>
      <c r="D22" s="215"/>
      <c r="E22" s="214"/>
      <c r="F22" s="237"/>
      <c r="G22" s="237"/>
      <c r="I22" s="214"/>
      <c r="J22" s="215"/>
      <c r="K22" s="214"/>
      <c r="L22" s="237"/>
      <c r="Q22" s="237"/>
      <c r="T22" s="214"/>
      <c r="U22" s="217"/>
      <c r="V22" s="214"/>
      <c r="W22" s="237"/>
      <c r="AA22" s="237"/>
    </row>
    <row r="23" spans="1:29" ht="30" customHeight="1" x14ac:dyDescent="0.45">
      <c r="B23" s="208" t="s">
        <v>21</v>
      </c>
      <c r="C23" s="214"/>
      <c r="D23" s="215"/>
      <c r="E23" s="214"/>
      <c r="F23" s="237"/>
      <c r="G23" s="237"/>
      <c r="I23" s="214"/>
      <c r="J23" s="215"/>
      <c r="K23" s="214"/>
      <c r="L23" s="237"/>
      <c r="Q23" s="237"/>
      <c r="T23" s="214"/>
      <c r="U23" s="217"/>
      <c r="V23" s="214"/>
      <c r="W23" s="237"/>
      <c r="AA23" s="237"/>
    </row>
    <row r="24" spans="1:29" ht="24" customHeight="1" x14ac:dyDescent="0.45">
      <c r="A24" s="169" t="s">
        <v>8</v>
      </c>
      <c r="B24" s="210" t="s">
        <v>98</v>
      </c>
      <c r="C24" s="214"/>
      <c r="D24" s="215"/>
      <c r="E24" s="214"/>
      <c r="F24" s="150"/>
      <c r="G24" s="237"/>
      <c r="H24" s="174">
        <f>F24/12</f>
        <v>0</v>
      </c>
      <c r="I24" s="214"/>
      <c r="J24" s="215"/>
      <c r="K24" s="214"/>
      <c r="L24" s="150">
        <f>125*12</f>
        <v>1500</v>
      </c>
      <c r="O24" s="173">
        <f>L24/12</f>
        <v>125</v>
      </c>
      <c r="Q24" s="279">
        <v>1800</v>
      </c>
      <c r="S24" s="173">
        <f>Q24/12</f>
        <v>150</v>
      </c>
      <c r="T24" s="214"/>
      <c r="U24" s="217"/>
      <c r="V24" s="214"/>
      <c r="W24" s="150">
        <v>1500</v>
      </c>
      <c r="Y24" s="173">
        <f>W24/12</f>
        <v>125</v>
      </c>
      <c r="AA24" s="280">
        <v>2400</v>
      </c>
      <c r="AC24" s="173">
        <f>AA24/12</f>
        <v>200</v>
      </c>
    </row>
    <row r="25" spans="1:29" ht="6" customHeight="1" x14ac:dyDescent="0.45">
      <c r="B25" s="193"/>
      <c r="C25" s="214"/>
      <c r="D25" s="215"/>
      <c r="E25" s="214"/>
      <c r="F25" s="237"/>
      <c r="G25" s="237"/>
      <c r="I25" s="214"/>
      <c r="J25" s="215"/>
      <c r="K25" s="214"/>
      <c r="L25" s="237"/>
      <c r="Q25" s="237"/>
      <c r="T25" s="214"/>
      <c r="U25" s="217"/>
      <c r="V25" s="214"/>
      <c r="W25" s="237"/>
      <c r="AA25" s="237"/>
    </row>
    <row r="26" spans="1:29" ht="24" customHeight="1" x14ac:dyDescent="0.45">
      <c r="A26" s="169" t="s">
        <v>9</v>
      </c>
      <c r="B26" s="210" t="s">
        <v>22</v>
      </c>
      <c r="C26" s="214"/>
      <c r="D26" s="215"/>
      <c r="E26" s="214"/>
      <c r="F26" s="157"/>
      <c r="G26" s="237"/>
      <c r="H26" s="174">
        <f>F26/12</f>
        <v>0</v>
      </c>
      <c r="I26" s="214"/>
      <c r="J26" s="215"/>
      <c r="K26" s="214"/>
      <c r="L26" s="157"/>
      <c r="O26" s="173">
        <f>M26/12</f>
        <v>0</v>
      </c>
      <c r="Q26" s="157"/>
      <c r="S26" s="173">
        <f>Q26/12</f>
        <v>0</v>
      </c>
      <c r="T26" s="214"/>
      <c r="U26" s="217"/>
      <c r="V26" s="214"/>
      <c r="W26" s="157"/>
      <c r="Y26" s="173">
        <f>W26/12</f>
        <v>0</v>
      </c>
      <c r="AA26" s="157"/>
      <c r="AC26" s="173">
        <f>AA26/12</f>
        <v>0</v>
      </c>
    </row>
    <row r="27" spans="1:29" ht="6" customHeight="1" x14ac:dyDescent="0.45">
      <c r="B27" s="210"/>
      <c r="C27" s="214"/>
      <c r="D27" s="215"/>
      <c r="E27" s="214"/>
      <c r="F27" s="237"/>
      <c r="G27" s="237"/>
      <c r="I27" s="214"/>
      <c r="J27" s="215"/>
      <c r="K27" s="214"/>
      <c r="L27" s="237"/>
      <c r="Q27" s="237"/>
      <c r="T27" s="214"/>
      <c r="U27" s="217"/>
      <c r="V27" s="214"/>
      <c r="W27" s="237"/>
      <c r="AA27" s="237"/>
    </row>
    <row r="28" spans="1:29" s="228" customFormat="1" ht="24" customHeight="1" x14ac:dyDescent="0.45">
      <c r="A28" s="169" t="s">
        <v>10</v>
      </c>
      <c r="B28" s="238" t="s">
        <v>23</v>
      </c>
      <c r="C28" s="214"/>
      <c r="D28" s="215"/>
      <c r="E28" s="214"/>
      <c r="F28" s="157"/>
      <c r="G28" s="239"/>
      <c r="H28" s="225">
        <f>F28/12</f>
        <v>0</v>
      </c>
      <c r="I28" s="214"/>
      <c r="J28" s="215"/>
      <c r="K28" s="214"/>
      <c r="L28" s="157"/>
      <c r="M28" s="226"/>
      <c r="N28" s="227"/>
      <c r="O28" s="226">
        <f>M28/12</f>
        <v>0</v>
      </c>
      <c r="P28" s="176"/>
      <c r="Q28" s="157"/>
      <c r="R28" s="226"/>
      <c r="S28" s="226">
        <f>Q28/12</f>
        <v>0</v>
      </c>
      <c r="T28" s="214"/>
      <c r="U28" s="217"/>
      <c r="V28" s="214"/>
      <c r="W28" s="157"/>
      <c r="X28" s="226"/>
      <c r="Y28" s="226">
        <f>W28/12</f>
        <v>0</v>
      </c>
      <c r="Z28" s="176"/>
      <c r="AA28" s="157"/>
      <c r="AB28" s="226"/>
      <c r="AC28" s="226">
        <f>AA28/12</f>
        <v>0</v>
      </c>
    </row>
    <row r="29" spans="1:29" s="243" customFormat="1" ht="35" x14ac:dyDescent="0.35">
      <c r="A29" s="169" t="s">
        <v>11</v>
      </c>
      <c r="B29" s="240" t="s">
        <v>41</v>
      </c>
      <c r="C29" s="214"/>
      <c r="D29" s="215"/>
      <c r="E29" s="214"/>
      <c r="F29" s="241">
        <f>SUM(F18:F28)</f>
        <v>0</v>
      </c>
      <c r="G29" s="241"/>
      <c r="H29" s="232">
        <f>F29/12</f>
        <v>0</v>
      </c>
      <c r="I29" s="214"/>
      <c r="J29" s="215"/>
      <c r="K29" s="214"/>
      <c r="L29" s="241">
        <f>SUM(L24:L28)</f>
        <v>1500</v>
      </c>
      <c r="M29" s="234"/>
      <c r="N29" s="242">
        <f>L29-F29</f>
        <v>1500</v>
      </c>
      <c r="O29" s="234">
        <f>L29/12</f>
        <v>125</v>
      </c>
      <c r="P29" s="176"/>
      <c r="Q29" s="241">
        <f>SUM(Q24:Q28)</f>
        <v>1800</v>
      </c>
      <c r="R29" s="234"/>
      <c r="S29" s="234">
        <f>Q29/12</f>
        <v>150</v>
      </c>
      <c r="T29" s="214"/>
      <c r="U29" s="217"/>
      <c r="V29" s="214"/>
      <c r="W29" s="241">
        <f>SUM(W24:W28)</f>
        <v>1500</v>
      </c>
      <c r="X29" s="234"/>
      <c r="Y29" s="234">
        <f>W29/12</f>
        <v>125</v>
      </c>
      <c r="Z29" s="176"/>
      <c r="AA29" s="241">
        <f>SUM(AA24:AA28)</f>
        <v>2400</v>
      </c>
      <c r="AB29" s="234"/>
      <c r="AC29" s="234">
        <f>AA29/12</f>
        <v>200</v>
      </c>
    </row>
    <row r="30" spans="1:29" x14ac:dyDescent="0.35">
      <c r="B30" s="185"/>
      <c r="C30" s="214"/>
      <c r="D30" s="215"/>
      <c r="E30" s="214"/>
      <c r="I30" s="214"/>
      <c r="J30" s="215"/>
      <c r="K30" s="214"/>
      <c r="T30" s="214"/>
      <c r="U30" s="217"/>
      <c r="V30" s="214"/>
    </row>
    <row r="31" spans="1:29" ht="18.75" hidden="1" customHeight="1" x14ac:dyDescent="0.35">
      <c r="B31" s="185"/>
      <c r="C31" s="214"/>
      <c r="D31" s="215"/>
      <c r="E31" s="214"/>
      <c r="I31" s="214"/>
      <c r="J31" s="215"/>
      <c r="K31" s="214"/>
      <c r="T31" s="214"/>
      <c r="U31" s="217"/>
      <c r="V31" s="214"/>
    </row>
    <row r="32" spans="1:29" ht="30" customHeight="1" x14ac:dyDescent="0.4">
      <c r="B32" s="244" t="s">
        <v>30</v>
      </c>
      <c r="C32" s="214"/>
      <c r="D32" s="215"/>
      <c r="E32" s="214"/>
      <c r="F32" s="245"/>
      <c r="G32" s="245"/>
      <c r="I32" s="214"/>
      <c r="J32" s="215"/>
      <c r="K32" s="214"/>
      <c r="L32" s="245"/>
      <c r="Q32" s="245"/>
      <c r="T32" s="214"/>
      <c r="U32" s="217"/>
      <c r="V32" s="214"/>
      <c r="W32" s="245"/>
      <c r="AA32" s="245"/>
    </row>
    <row r="33" spans="1:29" ht="24" customHeight="1" x14ac:dyDescent="0.4">
      <c r="A33" s="169" t="s">
        <v>16</v>
      </c>
      <c r="B33" s="210" t="s">
        <v>15</v>
      </c>
      <c r="C33" s="214"/>
      <c r="D33" s="215"/>
      <c r="E33" s="214"/>
      <c r="F33" s="246">
        <f>0.1*F21</f>
        <v>0</v>
      </c>
      <c r="G33" s="246"/>
      <c r="H33" s="174">
        <f>F33/12</f>
        <v>0</v>
      </c>
      <c r="I33" s="214"/>
      <c r="J33" s="215"/>
      <c r="K33" s="214"/>
      <c r="L33" s="246">
        <f>0.1*L21</f>
        <v>6905.1748964199642</v>
      </c>
      <c r="N33" s="175">
        <f>L33-F33</f>
        <v>6905.1748964199642</v>
      </c>
      <c r="O33" s="173">
        <f>L33/12</f>
        <v>575.43124136833035</v>
      </c>
      <c r="Q33" s="246">
        <f>0.1*Q21</f>
        <v>7141.2455631913199</v>
      </c>
      <c r="S33" s="173">
        <f>Q33/12</f>
        <v>595.10379693260995</v>
      </c>
      <c r="T33" s="214"/>
      <c r="U33" s="217"/>
      <c r="V33" s="214"/>
      <c r="W33" s="246">
        <f>0.1*W21</f>
        <v>5788.2759417409106</v>
      </c>
      <c r="Y33" s="173">
        <f>W33/12</f>
        <v>482.35632847840924</v>
      </c>
      <c r="AA33" s="246">
        <f>0.1*AA21</f>
        <v>6719.5520915921825</v>
      </c>
      <c r="AC33" s="173">
        <f>AA33/12</f>
        <v>559.96267429934858</v>
      </c>
    </row>
    <row r="34" spans="1:29" ht="6" customHeight="1" x14ac:dyDescent="0.4">
      <c r="B34" s="247"/>
      <c r="C34" s="214"/>
      <c r="D34" s="215"/>
      <c r="E34" s="214"/>
      <c r="F34" s="246"/>
      <c r="G34" s="246"/>
      <c r="I34" s="214"/>
      <c r="J34" s="215"/>
      <c r="K34" s="214"/>
      <c r="L34" s="246"/>
      <c r="Q34" s="246"/>
      <c r="T34" s="214"/>
      <c r="U34" s="217"/>
      <c r="V34" s="214"/>
      <c r="W34" s="246"/>
      <c r="AA34" s="246"/>
    </row>
    <row r="35" spans="1:29" ht="24" customHeight="1" x14ac:dyDescent="0.4">
      <c r="A35" s="169" t="s">
        <v>17</v>
      </c>
      <c r="B35" s="210" t="s">
        <v>87</v>
      </c>
      <c r="C35" s="214"/>
      <c r="D35" s="215"/>
      <c r="E35" s="214"/>
      <c r="F35" s="164"/>
      <c r="G35" s="246"/>
      <c r="H35" s="174">
        <f>F35/12</f>
        <v>0</v>
      </c>
      <c r="I35" s="214"/>
      <c r="J35" s="215"/>
      <c r="K35" s="214"/>
      <c r="L35" s="248">
        <v>15276</v>
      </c>
      <c r="N35" s="175">
        <f>L35-F35</f>
        <v>15276</v>
      </c>
      <c r="O35" s="173">
        <f>L35/12</f>
        <v>1273</v>
      </c>
      <c r="Q35" s="164">
        <v>15276</v>
      </c>
      <c r="S35" s="173">
        <f>Q35/12</f>
        <v>1273</v>
      </c>
      <c r="T35" s="214"/>
      <c r="U35" s="217"/>
      <c r="V35" s="214"/>
      <c r="W35" s="248">
        <v>7285</v>
      </c>
      <c r="Y35" s="173">
        <f>W35/12</f>
        <v>607.08333333333337</v>
      </c>
      <c r="AA35" s="164">
        <v>7644</v>
      </c>
      <c r="AC35" s="173">
        <f>AA35/12</f>
        <v>637</v>
      </c>
    </row>
    <row r="36" spans="1:29" ht="6" customHeight="1" x14ac:dyDescent="0.4">
      <c r="B36" s="247"/>
      <c r="C36" s="214"/>
      <c r="D36" s="215"/>
      <c r="E36" s="214"/>
      <c r="F36" s="249"/>
      <c r="G36" s="249"/>
      <c r="I36" s="214"/>
      <c r="J36" s="215"/>
      <c r="K36" s="214"/>
      <c r="L36" s="249"/>
      <c r="Q36" s="249"/>
      <c r="T36" s="214"/>
      <c r="U36" s="217"/>
      <c r="V36" s="214"/>
      <c r="W36" s="249"/>
      <c r="AA36" s="249"/>
    </row>
    <row r="37" spans="1:29" s="228" customFormat="1" ht="24" customHeight="1" x14ac:dyDescent="0.4">
      <c r="A37" s="169" t="s">
        <v>18</v>
      </c>
      <c r="B37" s="238" t="s">
        <v>86</v>
      </c>
      <c r="C37" s="214"/>
      <c r="D37" s="215"/>
      <c r="E37" s="214"/>
      <c r="F37" s="250">
        <f>F21*0.017</f>
        <v>0</v>
      </c>
      <c r="G37" s="251"/>
      <c r="H37" s="225">
        <f>F37/12</f>
        <v>0</v>
      </c>
      <c r="I37" s="214"/>
      <c r="J37" s="215"/>
      <c r="K37" s="214"/>
      <c r="L37" s="250">
        <f>L21*0.017</f>
        <v>1173.8797323913939</v>
      </c>
      <c r="M37" s="226"/>
      <c r="N37" s="227">
        <f>L37-F37</f>
        <v>1173.8797323913939</v>
      </c>
      <c r="O37" s="226">
        <f>L37/12</f>
        <v>97.823311032616161</v>
      </c>
      <c r="P37" s="176"/>
      <c r="Q37" s="250">
        <f>Q21*0.017</f>
        <v>1214.0117457425245</v>
      </c>
      <c r="R37" s="226"/>
      <c r="S37" s="226">
        <f>Q37/12</f>
        <v>101.1676454785437</v>
      </c>
      <c r="T37" s="214"/>
      <c r="U37" s="217"/>
      <c r="V37" s="214"/>
      <c r="W37" s="250">
        <f>W21*0.017</f>
        <v>984.00691009595471</v>
      </c>
      <c r="X37" s="226"/>
      <c r="Y37" s="226">
        <f>W37/12</f>
        <v>82.000575841329564</v>
      </c>
      <c r="Z37" s="176"/>
      <c r="AA37" s="250">
        <f>AA21*0.017</f>
        <v>1142.323855570671</v>
      </c>
      <c r="AB37" s="226"/>
      <c r="AC37" s="226">
        <f>AA37/12</f>
        <v>95.193654630889242</v>
      </c>
    </row>
    <row r="38" spans="1:29" s="243" customFormat="1" ht="17.5" x14ac:dyDescent="0.35">
      <c r="A38" s="169" t="s">
        <v>19</v>
      </c>
      <c r="B38" s="240" t="s">
        <v>20</v>
      </c>
      <c r="C38" s="214"/>
      <c r="D38" s="215"/>
      <c r="E38" s="214"/>
      <c r="F38" s="241">
        <f>F33+F35+F37</f>
        <v>0</v>
      </c>
      <c r="G38" s="241"/>
      <c r="H38" s="232">
        <f>F38/12</f>
        <v>0</v>
      </c>
      <c r="I38" s="214"/>
      <c r="J38" s="215"/>
      <c r="K38" s="214"/>
      <c r="L38" s="241">
        <f>L33+L35+L37</f>
        <v>23355.054628811358</v>
      </c>
      <c r="M38" s="234"/>
      <c r="N38" s="242">
        <f>L38-F38</f>
        <v>23355.054628811358</v>
      </c>
      <c r="O38" s="234">
        <f>L38/12</f>
        <v>1946.2545524009465</v>
      </c>
      <c r="P38" s="176"/>
      <c r="Q38" s="241">
        <f>Q33+Q35+Q37</f>
        <v>23631.257308933844</v>
      </c>
      <c r="R38" s="234"/>
      <c r="S38" s="234">
        <f>Q38/12</f>
        <v>1969.2714424111537</v>
      </c>
      <c r="T38" s="214"/>
      <c r="U38" s="217"/>
      <c r="V38" s="214"/>
      <c r="W38" s="241">
        <f>W33+W35+W37</f>
        <v>14057.282851836866</v>
      </c>
      <c r="X38" s="234"/>
      <c r="Y38" s="234">
        <f>W38/12</f>
        <v>1171.4402376530722</v>
      </c>
      <c r="Z38" s="176"/>
      <c r="AA38" s="241">
        <f>AA33+AA35+AA37</f>
        <v>15505.875947162853</v>
      </c>
      <c r="AB38" s="234"/>
      <c r="AC38" s="234">
        <f>AA38/12</f>
        <v>1292.1563289302378</v>
      </c>
    </row>
    <row r="39" spans="1:29" x14ac:dyDescent="0.35">
      <c r="B39" s="210"/>
      <c r="C39" s="214"/>
      <c r="D39" s="215"/>
      <c r="E39" s="214"/>
      <c r="I39" s="214"/>
      <c r="J39" s="215"/>
      <c r="K39" s="214"/>
      <c r="T39" s="214"/>
      <c r="U39" s="217"/>
      <c r="V39" s="214"/>
    </row>
    <row r="40" spans="1:29" ht="9.75" hidden="1" customHeight="1" x14ac:dyDescent="0.35">
      <c r="B40" s="210"/>
      <c r="C40" s="214"/>
      <c r="D40" s="215"/>
      <c r="E40" s="214"/>
      <c r="I40" s="214"/>
      <c r="J40" s="215"/>
      <c r="K40" s="214"/>
      <c r="T40" s="214"/>
      <c r="U40" s="217"/>
      <c r="V40" s="214"/>
    </row>
    <row r="41" spans="1:29" s="257" customFormat="1" ht="43" customHeight="1" thickBot="1" x14ac:dyDescent="0.5">
      <c r="A41" s="169"/>
      <c r="B41" s="252" t="s">
        <v>44</v>
      </c>
      <c r="C41" s="214"/>
      <c r="D41" s="215"/>
      <c r="E41" s="214"/>
      <c r="F41" s="253">
        <f>F21+F29+F38</f>
        <v>0</v>
      </c>
      <c r="G41" s="253"/>
      <c r="H41" s="254">
        <f>F41/12</f>
        <v>0</v>
      </c>
      <c r="I41" s="214"/>
      <c r="J41" s="215"/>
      <c r="K41" s="214"/>
      <c r="L41" s="253">
        <f>L21+L29+L38</f>
        <v>93906.803593010991</v>
      </c>
      <c r="M41" s="253"/>
      <c r="N41" s="255">
        <f>L41-F41</f>
        <v>93906.803593010991</v>
      </c>
      <c r="O41" s="256">
        <f>L41/12</f>
        <v>7825.5669660842495</v>
      </c>
      <c r="P41" s="176"/>
      <c r="Q41" s="253">
        <f>Q21+Q29+Q38</f>
        <v>96843.712940847035</v>
      </c>
      <c r="R41" s="253"/>
      <c r="S41" s="256">
        <f>Q41/12</f>
        <v>8070.309411737253</v>
      </c>
      <c r="T41" s="214"/>
      <c r="U41" s="217"/>
      <c r="V41" s="214"/>
      <c r="W41" s="253">
        <f>W21+W29+W38</f>
        <v>73440.042269245969</v>
      </c>
      <c r="X41" s="253"/>
      <c r="Y41" s="256">
        <f>W41/12</f>
        <v>6120.0035224371641</v>
      </c>
      <c r="Z41" s="176"/>
      <c r="AA41" s="253">
        <f>AA21+AA29+AA38</f>
        <v>85101.396863084679</v>
      </c>
      <c r="AB41" s="253"/>
      <c r="AC41" s="256">
        <f>AA41/12</f>
        <v>7091.7830719237236</v>
      </c>
    </row>
    <row r="42" spans="1:29" ht="16" thickTop="1" x14ac:dyDescent="0.35">
      <c r="B42" s="258"/>
      <c r="C42" s="214"/>
      <c r="D42" s="215"/>
      <c r="E42" s="214"/>
      <c r="F42" s="259"/>
      <c r="G42" s="260"/>
      <c r="I42" s="214"/>
      <c r="J42" s="215"/>
      <c r="K42" s="214"/>
      <c r="L42" s="259"/>
      <c r="Q42" s="259"/>
      <c r="T42" s="214"/>
      <c r="U42" s="217"/>
      <c r="V42" s="214"/>
      <c r="W42" s="259"/>
      <c r="AA42" s="259"/>
    </row>
    <row r="43" spans="1:29" ht="32.25" hidden="1" customHeight="1" x14ac:dyDescent="0.35">
      <c r="B43" s="261" t="s">
        <v>12</v>
      </c>
      <c r="C43" s="214"/>
      <c r="D43" s="215"/>
      <c r="E43" s="214"/>
      <c r="F43" s="262"/>
      <c r="I43" s="214"/>
      <c r="J43" s="215"/>
      <c r="K43" s="214"/>
      <c r="T43" s="214"/>
      <c r="U43" s="217"/>
      <c r="V43" s="214"/>
    </row>
    <row r="44" spans="1:29" ht="32.25" customHeight="1" x14ac:dyDescent="0.35">
      <c r="B44" s="261"/>
      <c r="C44" s="214"/>
      <c r="D44" s="215"/>
      <c r="E44" s="214"/>
      <c r="F44" s="262"/>
      <c r="I44" s="214"/>
      <c r="J44" s="215"/>
      <c r="K44" s="214"/>
      <c r="T44" s="214"/>
      <c r="U44" s="217"/>
      <c r="V44" s="214"/>
    </row>
    <row r="45" spans="1:29" ht="20" x14ac:dyDescent="0.4">
      <c r="C45" s="263"/>
      <c r="D45" s="264"/>
      <c r="E45" s="263"/>
      <c r="I45" s="263"/>
      <c r="J45" s="264"/>
      <c r="K45" s="263"/>
      <c r="T45" s="263"/>
      <c r="U45" s="265"/>
      <c r="V45" s="263"/>
    </row>
    <row r="46" spans="1:29" ht="20" x14ac:dyDescent="0.4">
      <c r="B46" s="244" t="s">
        <v>31</v>
      </c>
      <c r="C46" s="214"/>
      <c r="D46" s="215"/>
      <c r="E46" s="214"/>
      <c r="F46" s="245"/>
      <c r="G46" s="245"/>
      <c r="H46" s="266"/>
      <c r="I46" s="214"/>
      <c r="J46" s="215"/>
      <c r="K46" s="214"/>
      <c r="L46" s="245"/>
      <c r="N46" s="267"/>
      <c r="O46" s="201"/>
      <c r="Q46" s="245"/>
      <c r="S46" s="201"/>
      <c r="T46" s="214"/>
      <c r="U46" s="217"/>
      <c r="V46" s="214"/>
      <c r="W46" s="245"/>
      <c r="Y46" s="201"/>
      <c r="AA46" s="245"/>
      <c r="AC46" s="201"/>
    </row>
    <row r="47" spans="1:29" ht="24" customHeight="1" x14ac:dyDescent="0.4">
      <c r="A47" s="268" t="s">
        <v>36</v>
      </c>
      <c r="B47" s="210" t="s">
        <v>65</v>
      </c>
      <c r="C47" s="214"/>
      <c r="D47" s="215"/>
      <c r="E47" s="214"/>
      <c r="F47" s="222"/>
      <c r="H47" s="269"/>
      <c r="I47" s="214"/>
      <c r="J47" s="215"/>
      <c r="K47" s="214"/>
      <c r="L47" s="222"/>
      <c r="O47" s="175"/>
      <c r="Q47" s="222"/>
      <c r="S47" s="175"/>
      <c r="T47" s="214"/>
      <c r="U47" s="217"/>
      <c r="V47" s="214"/>
      <c r="W47" s="222"/>
      <c r="AA47" s="222"/>
    </row>
    <row r="48" spans="1:29" ht="24" customHeight="1" x14ac:dyDescent="0.4">
      <c r="A48" s="268" t="s">
        <v>37</v>
      </c>
      <c r="B48" s="210" t="s">
        <v>32</v>
      </c>
      <c r="C48" s="214"/>
      <c r="D48" s="215"/>
      <c r="E48" s="214"/>
      <c r="F48" s="222"/>
      <c r="G48" s="270"/>
      <c r="H48" s="269"/>
      <c r="I48" s="214"/>
      <c r="J48" s="215"/>
      <c r="K48" s="214"/>
      <c r="L48" s="222"/>
      <c r="O48" s="175"/>
      <c r="Q48" s="222"/>
      <c r="S48" s="175"/>
      <c r="T48" s="214"/>
      <c r="U48" s="217"/>
      <c r="V48" s="214"/>
      <c r="W48" s="222"/>
      <c r="AA48" s="222"/>
    </row>
    <row r="49" spans="1:29" ht="24" customHeight="1" x14ac:dyDescent="0.4">
      <c r="A49" s="268" t="s">
        <v>38</v>
      </c>
      <c r="B49" s="210" t="s">
        <v>33</v>
      </c>
      <c r="C49" s="271"/>
      <c r="D49" s="215"/>
      <c r="E49" s="271"/>
      <c r="F49" s="222"/>
      <c r="G49" s="246"/>
      <c r="H49" s="269"/>
      <c r="I49" s="271"/>
      <c r="J49" s="215"/>
      <c r="K49" s="271"/>
      <c r="L49" s="222"/>
      <c r="O49" s="175"/>
      <c r="Q49" s="222"/>
      <c r="S49" s="175"/>
      <c r="T49" s="271"/>
      <c r="U49" s="217"/>
      <c r="V49" s="271"/>
      <c r="W49" s="222"/>
      <c r="AA49" s="222"/>
    </row>
    <row r="50" spans="1:29" ht="24" customHeight="1" x14ac:dyDescent="0.4">
      <c r="A50" s="268" t="s">
        <v>39</v>
      </c>
      <c r="B50" s="210" t="s">
        <v>34</v>
      </c>
      <c r="C50" s="214"/>
      <c r="D50" s="215"/>
      <c r="E50" s="214"/>
      <c r="F50" s="272"/>
      <c r="G50" s="246"/>
      <c r="H50" s="246"/>
      <c r="I50" s="214"/>
      <c r="J50" s="215"/>
      <c r="K50" s="214"/>
      <c r="L50" s="272"/>
      <c r="M50" s="246"/>
      <c r="N50" s="246"/>
      <c r="O50" s="246"/>
      <c r="P50" s="271"/>
      <c r="Q50" s="272"/>
      <c r="S50" s="175"/>
      <c r="T50" s="214"/>
      <c r="U50" s="217"/>
      <c r="V50" s="214"/>
      <c r="W50" s="222"/>
      <c r="AA50" s="222"/>
    </row>
    <row r="51" spans="1:29" ht="24" customHeight="1" x14ac:dyDescent="0.4">
      <c r="A51" s="268" t="s">
        <v>40</v>
      </c>
      <c r="B51" s="210" t="s">
        <v>35</v>
      </c>
      <c r="C51" s="273"/>
      <c r="D51" s="215"/>
      <c r="E51" s="273"/>
      <c r="F51" s="222"/>
      <c r="G51" s="216"/>
      <c r="H51" s="269"/>
      <c r="I51" s="273"/>
      <c r="J51" s="215"/>
      <c r="K51" s="273"/>
      <c r="L51" s="222"/>
      <c r="O51" s="175"/>
      <c r="Q51" s="222"/>
      <c r="S51" s="175"/>
      <c r="T51" s="273"/>
      <c r="U51" s="217"/>
      <c r="V51" s="273"/>
      <c r="W51" s="222"/>
      <c r="AA51" s="222"/>
    </row>
    <row r="52" spans="1:29" ht="18" x14ac:dyDescent="0.4">
      <c r="A52" s="268"/>
      <c r="B52" s="179"/>
      <c r="F52" s="246"/>
      <c r="G52" s="246"/>
      <c r="H52" s="246"/>
      <c r="L52" s="246"/>
      <c r="M52" s="246"/>
      <c r="N52" s="246"/>
      <c r="O52" s="246"/>
      <c r="P52" s="271"/>
      <c r="Q52" s="246"/>
      <c r="S52" s="175"/>
    </row>
    <row r="53" spans="1:29" ht="18" x14ac:dyDescent="0.4">
      <c r="A53" s="268"/>
      <c r="B53" s="170" t="s">
        <v>77</v>
      </c>
      <c r="F53" s="272"/>
      <c r="G53" s="170"/>
      <c r="H53" s="180"/>
      <c r="L53" s="272"/>
      <c r="M53" s="170"/>
      <c r="N53" s="182"/>
      <c r="O53" s="183"/>
      <c r="P53" s="169"/>
      <c r="Q53" s="272"/>
      <c r="R53" s="170"/>
      <c r="S53" s="183"/>
      <c r="W53" s="222"/>
      <c r="X53" s="170"/>
      <c r="Y53" s="185"/>
      <c r="Z53" s="169"/>
      <c r="AA53" s="222"/>
      <c r="AB53" s="170"/>
      <c r="AC53" s="185"/>
    </row>
  </sheetData>
  <sheetProtection algorithmName="SHA-512" hashValue="z6bOt1d7aTbqeTuhNbvE88Ay+CdXpbQLdTRfEvrscxcWwk0YgNJ3fXraC9pWTARvAgLonvRqNy1D48ZG8Nxksg==" saltValue="ULo2WgLuNvEVvzZRMWFroA==" spinCount="100000" sheet="1" objects="1" scenarios="1"/>
  <mergeCells count="4">
    <mergeCell ref="W3:Y6"/>
    <mergeCell ref="L3:S6"/>
    <mergeCell ref="AA3:AC6"/>
    <mergeCell ref="B3:F3"/>
  </mergeCells>
  <pageMargins left="0.5" right="0.5" top="0.75" bottom="0.75" header="0.3" footer="0.3"/>
  <pageSetup scale="45" orientation="landscape" horizontalDpi="4294967293" verticalDpi="4294967293" r:id="rId1"/>
  <headerFooter>
    <oddHeader xml:space="preserve">&amp;C&amp;"Times New Roman,Regular"&amp;18EXAMPLE  Compensation Worksheet for Ministers
Parsonage IS Provided&amp;Rvalid for SD Synod 2023 Salary Guidelines
</oddHeader>
    <oddFooter xml:space="preserve">&amp;LPortico Benefit Services:  1-800-352-2876 (M-F)
https://porticobenefits.org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29C8597577C6499D8E9DCE39CB62ED" ma:contentTypeVersion="14" ma:contentTypeDescription="Create a new document." ma:contentTypeScope="" ma:versionID="6b54a4b41787125c56c20df79d5cd2a9">
  <xsd:schema xmlns:xsd="http://www.w3.org/2001/XMLSchema" xmlns:xs="http://www.w3.org/2001/XMLSchema" xmlns:p="http://schemas.microsoft.com/office/2006/metadata/properties" xmlns:ns3="99e0e4f8-7818-45dd-85c2-6cd60f92ff05" xmlns:ns4="586be433-d661-4ae2-92e4-1deceefa57a0" targetNamespace="http://schemas.microsoft.com/office/2006/metadata/properties" ma:root="true" ma:fieldsID="6afe1abe352365ec0681bb7fec51511f" ns3:_="" ns4:_="">
    <xsd:import namespace="99e0e4f8-7818-45dd-85c2-6cd60f92ff05"/>
    <xsd:import namespace="586be433-d661-4ae2-92e4-1deceefa57a0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EventHashCode" minOccurs="0"/>
                <xsd:element ref="ns4:MediaServiceGenerationTime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e0e4f8-7818-45dd-85c2-6cd60f92ff0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6be433-d661-4ae2-92e4-1deceefa57a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0743004-DF13-4F92-AF5B-0A4C26CE9093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99e0e4f8-7818-45dd-85c2-6cd60f92ff05"/>
    <ds:schemaRef ds:uri="586be433-d661-4ae2-92e4-1deceefa57a0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AC27C27-7010-4597-A1C6-1D8064E0D1F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07FD7C4-B867-4B52-B91D-86A2AE1B1B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e0e4f8-7818-45dd-85c2-6cd60f92ff05"/>
    <ds:schemaRef ds:uri="586be433-d661-4ae2-92e4-1deceefa57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Directions</vt:lpstr>
      <vt:lpstr>Comp Worksheet-Parsonage</vt:lpstr>
      <vt:lpstr>2023 Minister Salary Table</vt:lpstr>
      <vt:lpstr>Example with Parsonage </vt:lpstr>
      <vt:lpstr>'2023 Minister Salary Table'!Print_Area</vt:lpstr>
      <vt:lpstr>'Comp Worksheet-Parsonage'!Print_Area</vt:lpstr>
      <vt:lpstr>'Example with Parsonage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NorSwiss Dairy</dc:creator>
  <cp:lastModifiedBy>Annelies Seffrood</cp:lastModifiedBy>
  <cp:lastPrinted>2022-10-18T15:13:02Z</cp:lastPrinted>
  <dcterms:created xsi:type="dcterms:W3CDTF">2022-09-07T15:34:05Z</dcterms:created>
  <dcterms:modified xsi:type="dcterms:W3CDTF">2022-10-18T15:14:21Z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0x0101001929C8597577C6499D8E9DCE39CB62ED</vt:lpwstr>
  </property>
</Properties>
</file>